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T67" i="1"/>
  <c r="H70"/>
  <c r="I70"/>
  <c r="J70"/>
  <c r="K70"/>
  <c r="L70"/>
  <c r="M70"/>
  <c r="N70"/>
  <c r="O70"/>
  <c r="P70"/>
  <c r="Q70"/>
  <c r="R70"/>
  <c r="S70"/>
  <c r="T70"/>
  <c r="T72"/>
  <c r="T71"/>
  <c r="T69"/>
  <c r="T68"/>
  <c r="T46"/>
  <c r="H36"/>
  <c r="I36"/>
  <c r="J36"/>
  <c r="K36"/>
  <c r="L36"/>
  <c r="M36"/>
  <c r="N36"/>
  <c r="O36"/>
  <c r="P36"/>
  <c r="Q36"/>
  <c r="R36"/>
  <c r="S36"/>
  <c r="T36"/>
  <c r="T19"/>
  <c r="T25"/>
  <c r="T30"/>
  <c r="T31"/>
  <c r="T32"/>
  <c r="T33"/>
  <c r="T34"/>
  <c r="T29"/>
  <c r="T18"/>
  <c r="K45"/>
  <c r="T45"/>
  <c r="T44"/>
  <c r="T62"/>
  <c r="S62"/>
  <c r="R62"/>
  <c r="Q62"/>
  <c r="P18"/>
  <c r="P62"/>
  <c r="O18"/>
  <c r="O62"/>
  <c r="N18"/>
  <c r="N62"/>
  <c r="M18"/>
  <c r="M44"/>
  <c r="M62"/>
  <c r="L18"/>
  <c r="L44"/>
  <c r="L62"/>
  <c r="K18"/>
  <c r="K44"/>
  <c r="K62"/>
  <c r="J18"/>
  <c r="J44"/>
  <c r="J62"/>
  <c r="I18"/>
  <c r="I44"/>
  <c r="I62"/>
  <c r="H18"/>
  <c r="H44"/>
  <c r="H62"/>
  <c r="V47"/>
  <c r="V48"/>
  <c r="V49"/>
  <c r="V52"/>
  <c r="V53"/>
  <c r="V56"/>
  <c r="V57"/>
  <c r="V59"/>
  <c r="V46"/>
  <c r="T60"/>
  <c r="T59"/>
  <c r="T58"/>
  <c r="T57"/>
  <c r="T56"/>
  <c r="T55"/>
  <c r="T54"/>
  <c r="T53"/>
  <c r="T52"/>
  <c r="T51"/>
  <c r="T50"/>
  <c r="T49"/>
  <c r="T48"/>
  <c r="T47"/>
  <c r="T43"/>
  <c r="T42"/>
  <c r="T41"/>
  <c r="T40"/>
  <c r="T39"/>
  <c r="T38"/>
  <c r="T37"/>
  <c r="T35"/>
  <c r="T15"/>
  <c r="C5"/>
  <c r="T16"/>
  <c r="T7"/>
  <c r="G7"/>
</calcChain>
</file>

<file path=xl/comments1.xml><?xml version="1.0" encoding="utf-8"?>
<comments xmlns="http://schemas.openxmlformats.org/spreadsheetml/2006/main">
  <authors>
    <author>Автор</author>
  </authors>
  <commentList>
    <comment ref="M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смете
</t>
        </r>
      </text>
    </comment>
    <comment ref="N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смете
</t>
        </r>
      </text>
    </comment>
    <comment ref="O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смете
</t>
        </r>
      </text>
    </comment>
    <comment ref="P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смете
</t>
        </r>
      </text>
    </comment>
    <comment ref="Q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смете
</t>
        </r>
      </text>
    </comment>
    <comment ref="R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смете
</t>
        </r>
      </text>
    </comment>
    <comment ref="S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смете
</t>
        </r>
      </text>
    </comment>
  </commentList>
</comments>
</file>

<file path=xl/sharedStrings.xml><?xml version="1.0" encoding="utf-8"?>
<sst xmlns="http://schemas.openxmlformats.org/spreadsheetml/2006/main" count="94" uniqueCount="80">
  <si>
    <t xml:space="preserve">Отчет о финансово-хозяйственной деятельности МКД </t>
  </si>
  <si>
    <t>за 2014 год</t>
  </si>
  <si>
    <t>ул. Гагарина д.2</t>
  </si>
  <si>
    <t>Общая площадь жилых и нежилых помещений м2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</si>
  <si>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</si>
  <si>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</si>
  <si>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</si>
  <si>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</si>
  <si>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</si>
  <si>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</si>
  <si>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</si>
  <si>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</si>
  <si>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 xml:space="preserve"> 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</si>
  <si>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</si>
  <si>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</si>
  <si>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</si>
  <si>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</si>
  <si>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</si>
  <si>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</si>
  <si>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</si>
  <si>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</si>
  <si>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</si>
  <si>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</si>
  <si>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</si>
  <si>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</si>
  <si>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</si>
  <si>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</si>
  <si>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</si>
  <si>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</si>
  <si>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</si>
  <si>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</si>
  <si>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</si>
  <si>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</si>
  <si>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</si>
  <si>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</si>
  <si>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</si>
  <si>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Исследования качества воды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</si>
  <si>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</si>
  <si>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</si>
  <si>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</si>
  <si>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</si>
  <si>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</si>
  <si>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</si>
  <si>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</si>
  <si>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</si>
  <si>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</si>
  <si>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(затраты на мед. комиссию)</t>
  </si>
  <si>
    <t xml:space="preserve">Санитарное содержание лестничных клеток  </t>
  </si>
  <si>
    <t>Текущий ремонт, выполненный собственными силами</t>
  </si>
  <si>
    <t>Ремонт пола в подъезде №2</t>
  </si>
  <si>
    <t>Ремонт канализации в подвале</t>
  </si>
  <si>
    <t>Ремонт парапета</t>
  </si>
  <si>
    <t>Выполнение текущих заявок</t>
  </si>
  <si>
    <t>Текущий ремонт, выполненный сторонними организациями</t>
  </si>
  <si>
    <t>покраска стен подъездов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</si>
  <si>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</si>
  <si>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</si>
  <si>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</si>
  <si>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</si>
  <si>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 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</si>
  <si>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</si>
  <si>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</si>
  <si>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</si>
  <si>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</si>
  <si>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</si>
  <si>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</si>
  <si>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</si>
  <si>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</si>
  <si>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</si>
  <si>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</si>
  <si>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</si>
  <si>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</si>
  <si>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</si>
  <si>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</si>
  <si>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</si>
  <si>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</si>
  <si>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</si>
  <si>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</si>
  <si>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01.01.2015г.</t>
  </si>
  <si>
    <t>Задолженность населения на 01.01.2015г.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</si>
</sst>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2" xfId="0" applyBorder="1"/>
    <xf numFmtId="0" fontId="0" fillId="0" borderId="1" xfId="0" applyBorder="1"/>
    <xf numFmtId="0" fontId="2" fillId="0" borderId="1" xfId="0" applyFont="1" applyBorder="1"/>
    <xf numFmtId="2" fontId="0" fillId="0" borderId="0" xfId="0" applyNumberFormat="1" applyBorder="1"/>
    <xf numFmtId="2" fontId="0" fillId="0" borderId="1" xfId="0" applyNumberFormat="1" applyBorder="1"/>
    <xf numFmtId="2" fontId="0" fillId="0" borderId="1" xfId="0" applyNumberFormat="1" applyBorder="1" applyAlignment="1"/>
    <xf numFmtId="2" fontId="2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2" fontId="3" fillId="0" borderId="1" xfId="0" applyNumberFormat="1" applyFont="1" applyBorder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2" fontId="4" fillId="0" borderId="1" xfId="0" applyNumberFormat="1" applyFont="1" applyBorder="1"/>
    <xf numFmtId="2" fontId="0" fillId="0" borderId="0" xfId="0" applyNumberFormat="1" applyAlignment="1">
      <alignment horizontal="right"/>
    </xf>
    <xf numFmtId="0" fontId="2" fillId="0" borderId="0" xfId="0" applyFont="1"/>
    <xf numFmtId="2" fontId="0" fillId="0" borderId="0" xfId="0" applyNumberFormat="1"/>
    <xf numFmtId="2" fontId="4" fillId="0" borderId="7" xfId="0" applyNumberFormat="1" applyFont="1" applyFill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2" fillId="0" borderId="1" xfId="0" applyFont="1" applyFill="1" applyBorder="1"/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0" fillId="0" borderId="10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1" xfId="0" applyBorder="1" applyAlignment="1"/>
    <xf numFmtId="0" fontId="0" fillId="0" borderId="1" xfId="0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11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5" xfId="0" applyFont="1" applyBorder="1" applyAlignment="1"/>
    <xf numFmtId="0" fontId="4" fillId="0" borderId="6" xfId="0" applyFont="1" applyBorder="1" applyAlignme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6"/>
  <sheetViews>
    <sheetView tabSelected="1" topLeftCell="A52" workbookViewId="0">
      <selection activeCell="U46" sqref="U46"/>
    </sheetView>
  </sheetViews>
  <sheetFormatPr defaultRowHeight="15"/>
  <cols>
    <col min="2" max="2" width="10.5703125" customWidth="1"/>
    <col min="3" max="3" width="13.140625" customWidth="1"/>
    <col min="4" max="4" width="10.140625" customWidth="1"/>
    <col min="6" max="6" width="10.28515625" customWidth="1"/>
    <col min="7" max="7" width="9.7109375" customWidth="1"/>
    <col min="8" max="8" width="10.28515625" hidden="1" customWidth="1"/>
    <col min="9" max="19" width="0" hidden="1" customWidth="1"/>
    <col min="20" max="20" width="11" customWidth="1"/>
    <col min="21" max="21" width="10" customWidth="1"/>
    <col min="22" max="22" width="11.42578125" hidden="1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41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42" t="s">
        <v>2</v>
      </c>
      <c r="B4" s="42"/>
      <c r="C4" s="42"/>
      <c r="D4" s="42"/>
      <c r="E4" s="42"/>
      <c r="F4" s="42"/>
      <c r="G4" s="42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42" customHeight="1">
      <c r="A5" s="43" t="s">
        <v>3</v>
      </c>
      <c r="B5" s="44"/>
      <c r="C5" s="4">
        <f>E5+G5</f>
        <v>1433.49</v>
      </c>
      <c r="D5" s="5" t="s">
        <v>4</v>
      </c>
      <c r="E5" s="6">
        <v>1301.81</v>
      </c>
      <c r="F5" s="5" t="s">
        <v>5</v>
      </c>
      <c r="G5" s="6">
        <v>131.68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"/>
      <c r="C6" s="1"/>
      <c r="D6" s="1"/>
      <c r="E6" s="1"/>
      <c r="F6" s="1"/>
      <c r="G6" s="7" t="s">
        <v>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 t="s">
        <v>7</v>
      </c>
    </row>
    <row r="7" spans="1:20">
      <c r="A7" s="45" t="s">
        <v>8</v>
      </c>
      <c r="B7" s="45"/>
      <c r="C7" s="45"/>
      <c r="D7" s="45"/>
      <c r="E7" s="45"/>
      <c r="F7" s="45"/>
      <c r="G7" s="8">
        <f>G8+G9+G10</f>
        <v>10.58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8">
        <f>T8+T9+T10</f>
        <v>12.61</v>
      </c>
    </row>
    <row r="8" spans="1:20">
      <c r="A8" s="46" t="s">
        <v>9</v>
      </c>
      <c r="B8" s="46"/>
      <c r="C8" s="46"/>
      <c r="D8" s="46"/>
      <c r="E8" s="46"/>
      <c r="F8" s="46"/>
      <c r="G8" s="9">
        <v>3.56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9">
        <v>8.23</v>
      </c>
    </row>
    <row r="9" spans="1:20">
      <c r="A9" s="46" t="s">
        <v>10</v>
      </c>
      <c r="B9" s="46"/>
      <c r="C9" s="46"/>
      <c r="D9" s="46"/>
      <c r="E9" s="46"/>
      <c r="F9" s="46"/>
      <c r="G9" s="9">
        <v>7.02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9">
        <v>4.38</v>
      </c>
    </row>
    <row r="10" spans="1:20" ht="14.25" customHeight="1">
      <c r="A10" s="46" t="s">
        <v>11</v>
      </c>
      <c r="B10" s="46"/>
      <c r="C10" s="46"/>
      <c r="D10" s="46"/>
      <c r="E10" s="46"/>
      <c r="F10" s="46"/>
      <c r="G10" s="9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9">
        <v>0</v>
      </c>
    </row>
    <row r="11" spans="1:20">
      <c r="A11" s="45" t="s">
        <v>12</v>
      </c>
      <c r="B11" s="45"/>
      <c r="C11" s="45"/>
      <c r="D11" s="45"/>
      <c r="E11" s="45"/>
      <c r="F11" s="45"/>
      <c r="G11" s="10">
        <v>35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0">
        <v>47.48</v>
      </c>
    </row>
    <row r="12" spans="1:20">
      <c r="A12" s="47"/>
      <c r="B12" s="48"/>
      <c r="C12" s="48"/>
      <c r="D12" s="48"/>
      <c r="E12" s="48"/>
      <c r="F12" s="48"/>
      <c r="G12" s="4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46" t="s">
        <v>13</v>
      </c>
      <c r="B13" s="46"/>
      <c r="C13" s="46"/>
      <c r="D13" s="46"/>
      <c r="E13" s="46"/>
      <c r="F13" s="46"/>
      <c r="G13" s="11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>
        <v>211827.78</v>
      </c>
    </row>
    <row r="14" spans="1:20">
      <c r="A14" s="46" t="s">
        <v>14</v>
      </c>
      <c r="B14" s="46"/>
      <c r="C14" s="46"/>
      <c r="D14" s="46"/>
      <c r="E14" s="46"/>
      <c r="F14" s="46"/>
      <c r="G14" s="11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>
        <v>223257.66</v>
      </c>
    </row>
    <row r="15" spans="1:20">
      <c r="A15" s="46" t="s">
        <v>15</v>
      </c>
      <c r="B15" s="46"/>
      <c r="C15" s="46"/>
      <c r="D15" s="46"/>
      <c r="E15" s="46"/>
      <c r="F15" s="46"/>
      <c r="G15" s="11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4">
        <f>T62</f>
        <v>296595.45999999996</v>
      </c>
    </row>
    <row r="16" spans="1:20" ht="15" customHeight="1">
      <c r="A16" s="49" t="s">
        <v>16</v>
      </c>
      <c r="B16" s="50"/>
      <c r="C16" s="50"/>
      <c r="D16" s="50"/>
      <c r="E16" s="50"/>
      <c r="F16" s="51"/>
      <c r="G16" s="17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>
        <f>(T15-T61)/C5/12</f>
        <v>16.515414594218768</v>
      </c>
    </row>
    <row r="17" spans="1:20" ht="15.75">
      <c r="A17" s="52" t="s">
        <v>17</v>
      </c>
      <c r="B17" s="52"/>
      <c r="C17" s="52"/>
      <c r="D17" s="52"/>
      <c r="E17" s="52"/>
      <c r="F17" s="52"/>
      <c r="G17" s="53"/>
      <c r="H17" s="8" t="s">
        <v>18</v>
      </c>
      <c r="I17" s="8" t="s">
        <v>19</v>
      </c>
      <c r="J17" s="8" t="s">
        <v>20</v>
      </c>
      <c r="K17" s="8" t="s">
        <v>21</v>
      </c>
      <c r="L17" s="8" t="s">
        <v>22</v>
      </c>
      <c r="M17" s="8" t="s">
        <v>23</v>
      </c>
      <c r="N17" s="8" t="s">
        <v>24</v>
      </c>
      <c r="O17" s="8" t="s">
        <v>25</v>
      </c>
      <c r="P17" s="8" t="s">
        <v>26</v>
      </c>
      <c r="Q17" s="8" t="s">
        <v>27</v>
      </c>
      <c r="R17" s="8" t="s">
        <v>28</v>
      </c>
      <c r="S17" s="8" t="s">
        <v>29</v>
      </c>
      <c r="T17" s="14" t="s">
        <v>30</v>
      </c>
    </row>
    <row r="18" spans="1:20">
      <c r="A18" s="54" t="s">
        <v>31</v>
      </c>
      <c r="B18" s="54"/>
      <c r="C18" s="54"/>
      <c r="D18" s="54"/>
      <c r="E18" s="54"/>
      <c r="F18" s="54"/>
      <c r="G18" s="55"/>
      <c r="H18" s="19">
        <f>H19+H20+H21+H22+H23+H24+H25+H27+H28</f>
        <v>0</v>
      </c>
      <c r="I18" s="19">
        <f>I19+I20+I21+I22+I23+I24+I25+I27+I28</f>
        <v>0</v>
      </c>
      <c r="J18" s="19">
        <f>J19+J20+J21+J22+J23+J24+J25+J27+J28</f>
        <v>0</v>
      </c>
      <c r="K18" s="19">
        <f>K19+K20+K21+K22+K23+K24+K25+K27+K28</f>
        <v>0</v>
      </c>
      <c r="L18" s="19">
        <f>L19+L20+L21+L22+L23+L24+L25+L27+L28+L26</f>
        <v>0</v>
      </c>
      <c r="M18" s="19">
        <f>M19+M20+M21+M22+M23+M24+M25+M27+M28+M26</f>
        <v>0</v>
      </c>
      <c r="N18" s="19">
        <f>N19+N20+N21+N22+N23+N24+N25+N27+N28+N26</f>
        <v>0</v>
      </c>
      <c r="O18" s="19">
        <f>O19+O20+O21+O22+O23+O24+O25+O27+O28+O26</f>
        <v>0</v>
      </c>
      <c r="P18" s="19">
        <f>P19+P20+P21+P22+P23+P24+P25+P27+P28+P26</f>
        <v>0</v>
      </c>
      <c r="Q18" s="13"/>
      <c r="R18" s="13"/>
      <c r="S18" s="13"/>
      <c r="T18" s="14">
        <f>T19+T20+T21+T22+T23+T24+T25+T26+T27+T28+T29</f>
        <v>99583.910000000018</v>
      </c>
    </row>
    <row r="19" spans="1:20" ht="87" customHeight="1">
      <c r="A19" s="56" t="s">
        <v>32</v>
      </c>
      <c r="B19" s="57"/>
      <c r="C19" s="57"/>
      <c r="D19" s="57"/>
      <c r="E19" s="57"/>
      <c r="F19" s="57"/>
      <c r="G19" s="58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20">
        <f>318.48+61549.39+9958.57+531.36+11864.42</f>
        <v>84222.22</v>
      </c>
    </row>
    <row r="20" spans="1:20" hidden="1">
      <c r="A20" s="59" t="s">
        <v>33</v>
      </c>
      <c r="B20" s="60"/>
      <c r="C20" s="60"/>
      <c r="D20" s="60"/>
      <c r="E20" s="60"/>
      <c r="F20" s="60"/>
      <c r="G20" s="61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0"/>
    </row>
    <row r="21" spans="1:20" hidden="1">
      <c r="A21" s="62" t="s">
        <v>34</v>
      </c>
      <c r="B21" s="63"/>
      <c r="C21" s="63"/>
      <c r="D21" s="63"/>
      <c r="E21" s="63"/>
      <c r="F21" s="63"/>
      <c r="G21" s="6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0"/>
    </row>
    <row r="22" spans="1:20" ht="13.5" customHeight="1">
      <c r="A22" s="59" t="s">
        <v>35</v>
      </c>
      <c r="B22" s="60"/>
      <c r="C22" s="60"/>
      <c r="D22" s="60"/>
      <c r="E22" s="60"/>
      <c r="F22" s="60"/>
      <c r="G22" s="61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0">
        <v>5047.3</v>
      </c>
    </row>
    <row r="23" spans="1:20" ht="12.75" hidden="1" customHeight="1">
      <c r="A23" s="59" t="s">
        <v>36</v>
      </c>
      <c r="B23" s="60"/>
      <c r="C23" s="60"/>
      <c r="D23" s="60"/>
      <c r="E23" s="60"/>
      <c r="F23" s="60"/>
      <c r="G23" s="61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0"/>
    </row>
    <row r="24" spans="1:20">
      <c r="A24" s="65" t="s">
        <v>37</v>
      </c>
      <c r="B24" s="65"/>
      <c r="C24" s="65"/>
      <c r="D24" s="65"/>
      <c r="E24" s="65"/>
      <c r="F24" s="65"/>
      <c r="G24" s="65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6">
        <v>3793.21</v>
      </c>
    </row>
    <row r="25" spans="1:20">
      <c r="A25" s="59" t="s">
        <v>38</v>
      </c>
      <c r="B25" s="60"/>
      <c r="C25" s="60"/>
      <c r="D25" s="60"/>
      <c r="E25" s="60"/>
      <c r="F25" s="60"/>
      <c r="G25" s="61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0">
        <f>847.92+609.19</f>
        <v>1457.1100000000001</v>
      </c>
    </row>
    <row r="26" spans="1:20" hidden="1">
      <c r="A26" s="21"/>
      <c r="B26" s="22"/>
      <c r="C26" s="22"/>
      <c r="D26" s="22"/>
      <c r="E26" s="22"/>
      <c r="F26" s="22"/>
      <c r="G26" s="2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0"/>
    </row>
    <row r="27" spans="1:20">
      <c r="A27" s="59" t="s">
        <v>39</v>
      </c>
      <c r="B27" s="60"/>
      <c r="C27" s="60"/>
      <c r="D27" s="60"/>
      <c r="E27" s="60"/>
      <c r="F27" s="60"/>
      <c r="G27" s="61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20">
        <v>468.22</v>
      </c>
    </row>
    <row r="28" spans="1:20" ht="27" customHeight="1">
      <c r="A28" s="56" t="s">
        <v>40</v>
      </c>
      <c r="B28" s="57"/>
      <c r="C28" s="57"/>
      <c r="D28" s="57"/>
      <c r="E28" s="57"/>
      <c r="F28" s="57"/>
      <c r="G28" s="58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0">
        <v>1146.58</v>
      </c>
    </row>
    <row r="29" spans="1:20" ht="13.5" customHeight="1">
      <c r="A29" s="66" t="s">
        <v>41</v>
      </c>
      <c r="B29" s="67"/>
      <c r="C29" s="67"/>
      <c r="D29" s="67"/>
      <c r="E29" s="67"/>
      <c r="F29" s="67"/>
      <c r="G29" s="68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0">
        <f>T30+T31+T32+T33+T34</f>
        <v>3449.2699999999995</v>
      </c>
    </row>
    <row r="30" spans="1:20" ht="15" customHeight="1">
      <c r="A30" s="69" t="s">
        <v>42</v>
      </c>
      <c r="B30" s="70"/>
      <c r="C30" s="70"/>
      <c r="D30" s="70"/>
      <c r="E30" s="70"/>
      <c r="F30" s="70"/>
      <c r="G30" s="7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0">
        <f>377.47+51.43+39.66+1379.86</f>
        <v>1848.42</v>
      </c>
    </row>
    <row r="31" spans="1:20" ht="12.75" customHeight="1">
      <c r="A31" s="69" t="s">
        <v>43</v>
      </c>
      <c r="B31" s="70"/>
      <c r="C31" s="70"/>
      <c r="D31" s="70"/>
      <c r="E31" s="70"/>
      <c r="F31" s="70"/>
      <c r="G31" s="71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0">
        <f>544.92+106.44</f>
        <v>651.3599999999999</v>
      </c>
    </row>
    <row r="32" spans="1:20" ht="12.75" customHeight="1">
      <c r="A32" s="72" t="s">
        <v>44</v>
      </c>
      <c r="B32" s="73"/>
      <c r="C32" s="73"/>
      <c r="D32" s="73"/>
      <c r="E32" s="73"/>
      <c r="F32" s="73"/>
      <c r="G32" s="7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0">
        <f>361.61+98.24</f>
        <v>459.85</v>
      </c>
    </row>
    <row r="33" spans="1:22" ht="15" customHeight="1">
      <c r="A33" s="69" t="s">
        <v>45</v>
      </c>
      <c r="B33" s="70"/>
      <c r="C33" s="70"/>
      <c r="D33" s="70"/>
      <c r="E33" s="70"/>
      <c r="F33" s="70"/>
      <c r="G33" s="71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0">
        <f>8.92+455.05</f>
        <v>463.97</v>
      </c>
    </row>
    <row r="34" spans="1:22" ht="13.5" customHeight="1">
      <c r="A34" s="27" t="s">
        <v>46</v>
      </c>
      <c r="B34" s="28"/>
      <c r="C34" s="28"/>
      <c r="D34" s="28"/>
      <c r="E34" s="28"/>
      <c r="F34" s="28"/>
      <c r="G34" s="29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20">
        <f>11.41+14.26</f>
        <v>25.67</v>
      </c>
    </row>
    <row r="35" spans="1:22" ht="12.75" hidden="1" customHeight="1">
      <c r="A35" s="75" t="s">
        <v>47</v>
      </c>
      <c r="B35" s="76"/>
      <c r="C35" s="76"/>
      <c r="D35" s="76"/>
      <c r="E35" s="76"/>
      <c r="F35" s="76"/>
      <c r="G35" s="77"/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3"/>
      <c r="O35" s="13"/>
      <c r="P35" s="13"/>
      <c r="Q35" s="13"/>
      <c r="R35" s="13"/>
      <c r="S35" s="13"/>
      <c r="T35" s="14">
        <f t="shared" ref="T35:T45" si="0">H35+I35+J35+K35+L35+M35+N35+O35+P35+Q35+R35+S35</f>
        <v>0</v>
      </c>
    </row>
    <row r="36" spans="1:22" ht="20.25" customHeight="1">
      <c r="A36" s="54" t="s">
        <v>48</v>
      </c>
      <c r="B36" s="54"/>
      <c r="C36" s="54"/>
      <c r="D36" s="54"/>
      <c r="E36" s="54"/>
      <c r="F36" s="54"/>
      <c r="G36" s="55"/>
      <c r="H36" s="30">
        <f t="shared" ref="H36:S36" si="1">H37+H38+H40+H41+H43</f>
        <v>0</v>
      </c>
      <c r="I36" s="30">
        <f t="shared" si="1"/>
        <v>0</v>
      </c>
      <c r="J36" s="30">
        <f t="shared" si="1"/>
        <v>1938.69</v>
      </c>
      <c r="K36" s="30">
        <f t="shared" si="1"/>
        <v>4278.0200000000004</v>
      </c>
      <c r="L36" s="30">
        <f t="shared" si="1"/>
        <v>0</v>
      </c>
      <c r="M36" s="30">
        <f t="shared" si="1"/>
        <v>1203.76</v>
      </c>
      <c r="N36" s="30">
        <f t="shared" si="1"/>
        <v>6793.17</v>
      </c>
      <c r="O36" s="30">
        <f t="shared" si="1"/>
        <v>0</v>
      </c>
      <c r="P36" s="30">
        <f t="shared" si="1"/>
        <v>0</v>
      </c>
      <c r="Q36" s="30">
        <f>Q37+Q38+Q40+Q41+Q43+Q39</f>
        <v>2205.6999999999998</v>
      </c>
      <c r="R36" s="30">
        <f>R37+R38+R40+R41+R43+R39</f>
        <v>0</v>
      </c>
      <c r="S36" s="30">
        <f t="shared" si="1"/>
        <v>0</v>
      </c>
      <c r="T36" s="14">
        <f t="shared" si="0"/>
        <v>16419.34</v>
      </c>
    </row>
    <row r="37" spans="1:22">
      <c r="A37" s="62" t="s">
        <v>49</v>
      </c>
      <c r="B37" s="63"/>
      <c r="C37" s="63"/>
      <c r="D37" s="63"/>
      <c r="E37" s="63"/>
      <c r="F37" s="63"/>
      <c r="G37" s="63"/>
      <c r="H37" s="13"/>
      <c r="I37" s="13"/>
      <c r="J37" s="13"/>
      <c r="K37" s="13"/>
      <c r="L37" s="13"/>
      <c r="M37" s="13">
        <v>1203.76</v>
      </c>
      <c r="N37" s="13"/>
      <c r="O37" s="13"/>
      <c r="P37" s="13"/>
      <c r="Q37" s="13"/>
      <c r="R37" s="13"/>
      <c r="S37" s="13"/>
      <c r="T37" s="20">
        <f t="shared" si="0"/>
        <v>1203.76</v>
      </c>
    </row>
    <row r="38" spans="1:22">
      <c r="A38" s="62" t="s">
        <v>50</v>
      </c>
      <c r="B38" s="63"/>
      <c r="C38" s="63"/>
      <c r="D38" s="63"/>
      <c r="E38" s="63"/>
      <c r="F38" s="63"/>
      <c r="G38" s="63"/>
      <c r="H38" s="13"/>
      <c r="I38" s="13"/>
      <c r="J38" s="13"/>
      <c r="K38" s="13"/>
      <c r="L38" s="13"/>
      <c r="M38" s="13"/>
      <c r="N38" s="13">
        <v>6793.17</v>
      </c>
      <c r="O38" s="13"/>
      <c r="P38" s="13"/>
      <c r="Q38" s="13"/>
      <c r="R38" s="13"/>
      <c r="S38" s="13"/>
      <c r="T38" s="20">
        <f t="shared" si="0"/>
        <v>6793.17</v>
      </c>
    </row>
    <row r="39" spans="1:22">
      <c r="A39" s="24" t="s">
        <v>51</v>
      </c>
      <c r="B39" s="25"/>
      <c r="C39" s="25"/>
      <c r="D39" s="25"/>
      <c r="E39" s="25"/>
      <c r="F39" s="25"/>
      <c r="G39" s="25"/>
      <c r="H39" s="13"/>
      <c r="I39" s="13"/>
      <c r="J39" s="13"/>
      <c r="K39" s="13"/>
      <c r="L39" s="13"/>
      <c r="M39" s="13"/>
      <c r="N39" s="13"/>
      <c r="O39" s="13"/>
      <c r="P39" s="13"/>
      <c r="Q39" s="13">
        <v>2205.6999999999998</v>
      </c>
      <c r="R39" s="13"/>
      <c r="S39" s="13"/>
      <c r="T39" s="20">
        <f t="shared" si="0"/>
        <v>2205.6999999999998</v>
      </c>
    </row>
    <row r="40" spans="1:22" ht="0.75" hidden="1" customHeight="1">
      <c r="A40" s="78"/>
      <c r="B40" s="63"/>
      <c r="C40" s="63"/>
      <c r="D40" s="63"/>
      <c r="E40" s="63"/>
      <c r="F40" s="63"/>
      <c r="G40" s="6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20">
        <f t="shared" si="0"/>
        <v>0</v>
      </c>
    </row>
    <row r="41" spans="1:22" hidden="1">
      <c r="A41" s="62"/>
      <c r="B41" s="63"/>
      <c r="C41" s="63"/>
      <c r="D41" s="63"/>
      <c r="E41" s="63"/>
      <c r="F41" s="63"/>
      <c r="G41" s="63"/>
      <c r="H41" s="16"/>
      <c r="I41" s="16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20">
        <f t="shared" si="0"/>
        <v>0</v>
      </c>
    </row>
    <row r="42" spans="1:22" ht="12.75" hidden="1" customHeight="1">
      <c r="A42" s="24"/>
      <c r="B42" s="25"/>
      <c r="C42" s="25"/>
      <c r="D42" s="25"/>
      <c r="E42" s="25"/>
      <c r="F42" s="25"/>
      <c r="G42" s="25"/>
      <c r="H42" s="16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20">
        <f t="shared" si="0"/>
        <v>0</v>
      </c>
    </row>
    <row r="43" spans="1:22">
      <c r="A43" s="62" t="s">
        <v>52</v>
      </c>
      <c r="B43" s="63"/>
      <c r="C43" s="63"/>
      <c r="D43" s="63"/>
      <c r="E43" s="63"/>
      <c r="F43" s="63"/>
      <c r="G43" s="63"/>
      <c r="H43" s="16"/>
      <c r="I43" s="13"/>
      <c r="J43" s="13">
        <v>1938.69</v>
      </c>
      <c r="K43" s="13">
        <v>4278.0200000000004</v>
      </c>
      <c r="L43" s="13"/>
      <c r="M43" s="13"/>
      <c r="N43" s="13"/>
      <c r="O43" s="13"/>
      <c r="P43" s="13"/>
      <c r="Q43" s="13"/>
      <c r="R43" s="13"/>
      <c r="S43" s="13"/>
      <c r="T43" s="20">
        <f t="shared" si="0"/>
        <v>6216.7100000000009</v>
      </c>
    </row>
    <row r="44" spans="1:22" ht="15" customHeight="1">
      <c r="A44" s="54" t="s">
        <v>53</v>
      </c>
      <c r="B44" s="54"/>
      <c r="C44" s="54"/>
      <c r="D44" s="54"/>
      <c r="E44" s="54"/>
      <c r="F44" s="54"/>
      <c r="G44" s="55"/>
      <c r="H44" s="14">
        <f t="shared" ref="H44:M44" si="2">H45</f>
        <v>0</v>
      </c>
      <c r="I44" s="14">
        <f t="shared" si="2"/>
        <v>0</v>
      </c>
      <c r="J44" s="14">
        <f t="shared" si="2"/>
        <v>0</v>
      </c>
      <c r="K44" s="14">
        <f t="shared" si="2"/>
        <v>88921.329999999987</v>
      </c>
      <c r="L44" s="14">
        <f t="shared" si="2"/>
        <v>0</v>
      </c>
      <c r="M44" s="14">
        <f t="shared" si="2"/>
        <v>0</v>
      </c>
      <c r="N44" s="13"/>
      <c r="O44" s="13"/>
      <c r="P44" s="13"/>
      <c r="Q44" s="13"/>
      <c r="R44" s="13"/>
      <c r="S44" s="13"/>
      <c r="T44" s="14">
        <f>T45</f>
        <v>88921.329999999987</v>
      </c>
    </row>
    <row r="45" spans="1:22" ht="17.25" customHeight="1">
      <c r="A45" s="79" t="s">
        <v>54</v>
      </c>
      <c r="B45" s="80"/>
      <c r="C45" s="80"/>
      <c r="D45" s="80"/>
      <c r="E45" s="80"/>
      <c r="F45" s="80"/>
      <c r="G45" s="81"/>
      <c r="H45" s="13"/>
      <c r="I45" s="13"/>
      <c r="J45" s="13"/>
      <c r="K45" s="13">
        <f>82063.51+6857.82</f>
        <v>88921.329999999987</v>
      </c>
      <c r="L45" s="13"/>
      <c r="M45" s="13"/>
      <c r="N45" s="13"/>
      <c r="O45" s="13"/>
      <c r="P45" s="13"/>
      <c r="Q45" s="13"/>
      <c r="R45" s="13"/>
      <c r="S45" s="13"/>
      <c r="T45" s="20">
        <f t="shared" si="0"/>
        <v>88921.329999999987</v>
      </c>
    </row>
    <row r="46" spans="1:22">
      <c r="A46" s="82" t="s">
        <v>55</v>
      </c>
      <c r="B46" s="83"/>
      <c r="C46" s="83"/>
      <c r="D46" s="83"/>
      <c r="E46" s="83"/>
      <c r="F46" s="83"/>
      <c r="G46" s="83"/>
      <c r="H46" s="19"/>
      <c r="I46" s="14"/>
      <c r="J46" s="14"/>
      <c r="K46" s="14"/>
      <c r="L46" s="14"/>
      <c r="M46" s="14"/>
      <c r="N46" s="14"/>
      <c r="O46" s="14"/>
      <c r="P46" s="14"/>
      <c r="Q46" s="13"/>
      <c r="R46" s="13"/>
      <c r="S46" s="13"/>
      <c r="T46" s="14">
        <f>3210.57+28646.74+35256.42+12057.87</f>
        <v>79171.599999999991</v>
      </c>
      <c r="U46" s="31"/>
      <c r="V46" s="32">
        <f>V47+V48+V49+V50+V51+V52+V53+V54+V55+V56+V57+V58+V59+V60</f>
        <v>3067851.54</v>
      </c>
    </row>
    <row r="47" spans="1:22" ht="134.25" customHeight="1">
      <c r="A47" s="56" t="s">
        <v>56</v>
      </c>
      <c r="B47" s="57"/>
      <c r="C47" s="57"/>
      <c r="D47" s="57"/>
      <c r="E47" s="57"/>
      <c r="F47" s="57"/>
      <c r="G47" s="58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26">
        <f>$T$46/$V$46*V47</f>
        <v>60950.736317336909</v>
      </c>
      <c r="V47">
        <f>400+1424739.98+537724.91+3740.28+2734.89+392464.05</f>
        <v>2361804.11</v>
      </c>
    </row>
    <row r="48" spans="1:22">
      <c r="A48" s="62" t="s">
        <v>43</v>
      </c>
      <c r="B48" s="63"/>
      <c r="C48" s="63"/>
      <c r="D48" s="63"/>
      <c r="E48" s="63"/>
      <c r="F48" s="63"/>
      <c r="G48" s="6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26">
        <f>$T$46/$V$46*V48</f>
        <v>1725.8218182161445</v>
      </c>
      <c r="V48">
        <f>48577.8+18296.75</f>
        <v>66874.55</v>
      </c>
    </row>
    <row r="49" spans="1:22">
      <c r="A49" s="62" t="s">
        <v>57</v>
      </c>
      <c r="B49" s="63"/>
      <c r="C49" s="63"/>
      <c r="D49" s="63"/>
      <c r="E49" s="63"/>
      <c r="F49" s="63"/>
      <c r="G49" s="6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26">
        <f>$T$46/$V$46*V49</f>
        <v>923.97057332181043</v>
      </c>
      <c r="V49">
        <f>29726.6+681.85+526.09+4680+188.76</f>
        <v>35803.299999999996</v>
      </c>
    </row>
    <row r="50" spans="1:22">
      <c r="A50" s="62" t="s">
        <v>58</v>
      </c>
      <c r="B50" s="63"/>
      <c r="C50" s="63"/>
      <c r="D50" s="63"/>
      <c r="E50" s="63"/>
      <c r="F50" s="63"/>
      <c r="G50" s="6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26">
        <f t="shared" ref="T50:T60" si="3">$T$46/$V$46*V50</f>
        <v>90.323992666216157</v>
      </c>
      <c r="V50">
        <v>3500</v>
      </c>
    </row>
    <row r="51" spans="1:22">
      <c r="A51" s="62" t="s">
        <v>59</v>
      </c>
      <c r="B51" s="63"/>
      <c r="C51" s="63"/>
      <c r="D51" s="63"/>
      <c r="E51" s="63"/>
      <c r="F51" s="63"/>
      <c r="G51" s="6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26">
        <f t="shared" si="3"/>
        <v>3510.2682948380211</v>
      </c>
      <c r="V51" s="33">
        <v>136020.76999999999</v>
      </c>
    </row>
    <row r="52" spans="1:22">
      <c r="A52" s="65" t="s">
        <v>60</v>
      </c>
      <c r="B52" s="65"/>
      <c r="C52" s="65"/>
      <c r="D52" s="65"/>
      <c r="E52" s="65"/>
      <c r="F52" s="65"/>
      <c r="G52" s="65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26">
        <f t="shared" si="3"/>
        <v>6986.7559325559787</v>
      </c>
      <c r="V52">
        <f>144000+59500+4980+3400+31150.56+27702</f>
        <v>270732.56</v>
      </c>
    </row>
    <row r="53" spans="1:22">
      <c r="A53" s="59" t="s">
        <v>61</v>
      </c>
      <c r="B53" s="60"/>
      <c r="C53" s="60"/>
      <c r="D53" s="60"/>
      <c r="E53" s="60"/>
      <c r="F53" s="60"/>
      <c r="G53" s="61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26">
        <f t="shared" si="3"/>
        <v>2344.1661943758854</v>
      </c>
      <c r="V53">
        <f>637+360+89578.02+260</f>
        <v>90835.02</v>
      </c>
    </row>
    <row r="54" spans="1:22">
      <c r="A54" s="62" t="s">
        <v>62</v>
      </c>
      <c r="B54" s="63"/>
      <c r="C54" s="63"/>
      <c r="D54" s="63"/>
      <c r="E54" s="63"/>
      <c r="F54" s="63"/>
      <c r="G54" s="6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26">
        <f t="shared" si="3"/>
        <v>378.07042644573335</v>
      </c>
      <c r="V54">
        <v>14650</v>
      </c>
    </row>
    <row r="55" spans="1:22">
      <c r="A55" s="62" t="s">
        <v>63</v>
      </c>
      <c r="B55" s="63"/>
      <c r="C55" s="63"/>
      <c r="D55" s="63"/>
      <c r="E55" s="63"/>
      <c r="F55" s="63"/>
      <c r="G55" s="6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26">
        <f t="shared" si="3"/>
        <v>632.9247331244718</v>
      </c>
      <c r="V55">
        <v>24525.45</v>
      </c>
    </row>
    <row r="56" spans="1:22">
      <c r="A56" s="62" t="s">
        <v>64</v>
      </c>
      <c r="B56" s="63"/>
      <c r="C56" s="63"/>
      <c r="D56" s="63"/>
      <c r="E56" s="63"/>
      <c r="F56" s="63"/>
      <c r="G56" s="6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26">
        <f t="shared" si="3"/>
        <v>637.79474474048368</v>
      </c>
      <c r="V56">
        <f>600+2813.16+1456+3000+6320+2260+4220+850+2705+490</f>
        <v>24714.16</v>
      </c>
    </row>
    <row r="57" spans="1:22">
      <c r="A57" s="62" t="s">
        <v>65</v>
      </c>
      <c r="B57" s="63"/>
      <c r="C57" s="63"/>
      <c r="D57" s="63"/>
      <c r="E57" s="63"/>
      <c r="F57" s="63"/>
      <c r="G57" s="6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26">
        <f t="shared" si="3"/>
        <v>413.9419549617449</v>
      </c>
      <c r="V57">
        <f>700+14440+900</f>
        <v>16040</v>
      </c>
    </row>
    <row r="58" spans="1:22">
      <c r="A58" s="65" t="s">
        <v>66</v>
      </c>
      <c r="B58" s="65"/>
      <c r="C58" s="65"/>
      <c r="D58" s="65"/>
      <c r="E58" s="65"/>
      <c r="F58" s="65"/>
      <c r="G58" s="65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26">
        <f t="shared" si="3"/>
        <v>317.24366909879865</v>
      </c>
      <c r="V58">
        <v>12293</v>
      </c>
    </row>
    <row r="59" spans="1:22">
      <c r="A59" s="65" t="s">
        <v>67</v>
      </c>
      <c r="B59" s="65"/>
      <c r="C59" s="65"/>
      <c r="D59" s="65"/>
      <c r="E59" s="65"/>
      <c r="F59" s="65"/>
      <c r="G59" s="65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26">
        <f t="shared" si="3"/>
        <v>182.6802751674222</v>
      </c>
      <c r="V59">
        <f>768.75+4310+2000</f>
        <v>7078.75</v>
      </c>
    </row>
    <row r="60" spans="1:22">
      <c r="A60" s="65" t="s">
        <v>68</v>
      </c>
      <c r="B60" s="65"/>
      <c r="C60" s="65"/>
      <c r="D60" s="65"/>
      <c r="E60" s="65"/>
      <c r="F60" s="65"/>
      <c r="G60" s="65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26">
        <f t="shared" si="3"/>
        <v>76.901073150365008</v>
      </c>
      <c r="V60">
        <v>2979.87</v>
      </c>
    </row>
    <row r="61" spans="1:22">
      <c r="A61" s="45" t="s">
        <v>69</v>
      </c>
      <c r="B61" s="65"/>
      <c r="C61" s="65"/>
      <c r="D61" s="65"/>
      <c r="E61" s="65"/>
      <c r="F61" s="65"/>
      <c r="G61" s="65"/>
      <c r="H61" s="19">
        <v>10683.84</v>
      </c>
      <c r="I61" s="14"/>
      <c r="J61" s="14"/>
      <c r="K61" s="13"/>
      <c r="L61" s="13"/>
      <c r="M61" s="13"/>
      <c r="N61" s="13"/>
      <c r="O61" s="13"/>
      <c r="P61" s="13"/>
      <c r="Q61" s="13"/>
      <c r="R61" s="13"/>
      <c r="S61" s="13"/>
      <c r="T61" s="14">
        <v>12499.28</v>
      </c>
    </row>
    <row r="62" spans="1:22">
      <c r="A62" s="45" t="s">
        <v>70</v>
      </c>
      <c r="B62" s="45"/>
      <c r="C62" s="45"/>
      <c r="D62" s="45"/>
      <c r="E62" s="45"/>
      <c r="F62" s="45"/>
      <c r="G62" s="45"/>
      <c r="H62" s="30">
        <f t="shared" ref="H62:S62" si="4">H61+H46+H35+H18+H36+H44</f>
        <v>10683.84</v>
      </c>
      <c r="I62" s="30">
        <f t="shared" si="4"/>
        <v>0</v>
      </c>
      <c r="J62" s="30">
        <f t="shared" si="4"/>
        <v>1938.69</v>
      </c>
      <c r="K62" s="30">
        <f t="shared" si="4"/>
        <v>93199.349999999991</v>
      </c>
      <c r="L62" s="30">
        <f t="shared" si="4"/>
        <v>0</v>
      </c>
      <c r="M62" s="30">
        <f t="shared" si="4"/>
        <v>1203.76</v>
      </c>
      <c r="N62" s="30">
        <f t="shared" si="4"/>
        <v>6793.17</v>
      </c>
      <c r="O62" s="30">
        <f t="shared" si="4"/>
        <v>0</v>
      </c>
      <c r="P62" s="30">
        <f t="shared" si="4"/>
        <v>0</v>
      </c>
      <c r="Q62" s="30">
        <f t="shared" si="4"/>
        <v>2205.6999999999998</v>
      </c>
      <c r="R62" s="30">
        <f t="shared" si="4"/>
        <v>0</v>
      </c>
      <c r="S62" s="30">
        <f t="shared" si="4"/>
        <v>0</v>
      </c>
      <c r="T62" s="18">
        <f>T61+T46+T36+T18+T44</f>
        <v>296595.45999999996</v>
      </c>
      <c r="U62" s="34"/>
    </row>
    <row r="63" spans="1:2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2">
      <c r="A64" s="84" t="s">
        <v>71</v>
      </c>
      <c r="B64" s="85"/>
      <c r="C64" s="85"/>
      <c r="D64" s="85"/>
      <c r="E64" s="85"/>
      <c r="F64" s="85"/>
      <c r="G64" s="85"/>
      <c r="H64" s="35" t="s">
        <v>18</v>
      </c>
      <c r="I64" s="35" t="s">
        <v>72</v>
      </c>
      <c r="J64" s="35" t="s">
        <v>20</v>
      </c>
      <c r="K64" s="35" t="s">
        <v>21</v>
      </c>
      <c r="L64" s="35" t="s">
        <v>22</v>
      </c>
      <c r="M64" s="35" t="s">
        <v>23</v>
      </c>
      <c r="N64" s="35" t="s">
        <v>24</v>
      </c>
      <c r="O64" s="35" t="s">
        <v>25</v>
      </c>
      <c r="P64" s="35" t="s">
        <v>26</v>
      </c>
      <c r="Q64" s="35" t="s">
        <v>27</v>
      </c>
      <c r="R64" s="35" t="s">
        <v>28</v>
      </c>
      <c r="S64" s="35" t="s">
        <v>29</v>
      </c>
      <c r="T64" s="36"/>
    </row>
    <row r="65" spans="1:20">
      <c r="A65" s="49" t="s">
        <v>73</v>
      </c>
      <c r="B65" s="50"/>
      <c r="C65" s="50"/>
      <c r="D65" s="50"/>
      <c r="E65" s="50"/>
      <c r="F65" s="50"/>
      <c r="G65" s="51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4">
        <v>43499.01</v>
      </c>
    </row>
    <row r="66" spans="1:20">
      <c r="A66" s="46" t="s">
        <v>13</v>
      </c>
      <c r="B66" s="46"/>
      <c r="C66" s="46"/>
      <c r="D66" s="46"/>
      <c r="E66" s="46"/>
      <c r="F66" s="46"/>
      <c r="G66" s="49"/>
      <c r="H66" s="13"/>
      <c r="I66" s="13"/>
      <c r="J66" s="13"/>
      <c r="K66" s="13"/>
      <c r="L66" s="13"/>
      <c r="M66" s="13"/>
      <c r="N66" s="13"/>
      <c r="O66" s="13"/>
      <c r="P66" s="13"/>
      <c r="Q66" s="13">
        <v>0</v>
      </c>
      <c r="R66" s="13">
        <v>0</v>
      </c>
      <c r="S66" s="13">
        <v>0</v>
      </c>
      <c r="T66" s="14"/>
    </row>
    <row r="67" spans="1:20">
      <c r="A67" s="46" t="s">
        <v>74</v>
      </c>
      <c r="B67" s="46"/>
      <c r="C67" s="46"/>
      <c r="D67" s="46"/>
      <c r="E67" s="46"/>
      <c r="F67" s="46"/>
      <c r="G67" s="49"/>
      <c r="H67" s="16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4">
        <f>H67+I67+J67+K67+L67+M67+N67+O67+P67+Q67+R67+S67</f>
        <v>0</v>
      </c>
    </row>
    <row r="68" spans="1:20">
      <c r="A68" s="49" t="s">
        <v>75</v>
      </c>
      <c r="B68" s="50"/>
      <c r="C68" s="50"/>
      <c r="D68" s="50"/>
      <c r="E68" s="50"/>
      <c r="F68" s="50"/>
      <c r="G68" s="51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20">
        <f>H68+I68+J68+K68+L68+M68+N68+O68+P68+Q68+R68+S68</f>
        <v>0</v>
      </c>
    </row>
    <row r="69" spans="1:20" hidden="1">
      <c r="A69" s="49" t="s">
        <v>76</v>
      </c>
      <c r="B69" s="50"/>
      <c r="C69" s="50"/>
      <c r="D69" s="50"/>
      <c r="E69" s="50"/>
      <c r="F69" s="50"/>
      <c r="G69" s="51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20">
        <f>H69+I69+J69+K69+L69+M69+N69+O69+P69+Q69+R69+S69</f>
        <v>0</v>
      </c>
    </row>
    <row r="70" spans="1:20">
      <c r="A70" s="46" t="s">
        <v>77</v>
      </c>
      <c r="B70" s="46"/>
      <c r="C70" s="46"/>
      <c r="D70" s="46"/>
      <c r="E70" s="46"/>
      <c r="F70" s="46"/>
      <c r="G70" s="49"/>
      <c r="H70" s="13">
        <f>H71</f>
        <v>0</v>
      </c>
      <c r="I70" s="13">
        <f t="shared" ref="I70:S70" si="5">I71</f>
        <v>0</v>
      </c>
      <c r="J70" s="13">
        <f t="shared" si="5"/>
        <v>0</v>
      </c>
      <c r="K70" s="13">
        <f t="shared" si="5"/>
        <v>43499.01</v>
      </c>
      <c r="L70" s="13">
        <f t="shared" si="5"/>
        <v>0</v>
      </c>
      <c r="M70" s="13">
        <f t="shared" si="5"/>
        <v>0</v>
      </c>
      <c r="N70" s="13">
        <f t="shared" si="5"/>
        <v>0</v>
      </c>
      <c r="O70" s="13">
        <f t="shared" si="5"/>
        <v>0</v>
      </c>
      <c r="P70" s="13">
        <f t="shared" si="5"/>
        <v>0</v>
      </c>
      <c r="Q70" s="13">
        <f t="shared" si="5"/>
        <v>0</v>
      </c>
      <c r="R70" s="13">
        <f t="shared" si="5"/>
        <v>0</v>
      </c>
      <c r="S70" s="13">
        <f t="shared" si="5"/>
        <v>0</v>
      </c>
      <c r="T70" s="14">
        <f>H70+I70+J70+K70+L70+M70+N70+O70+P70+Q70+R70+S70</f>
        <v>43499.01</v>
      </c>
    </row>
    <row r="71" spans="1:20">
      <c r="A71" s="87" t="s">
        <v>54</v>
      </c>
      <c r="B71" s="88"/>
      <c r="C71" s="88"/>
      <c r="D71" s="88"/>
      <c r="E71" s="88"/>
      <c r="F71" s="88"/>
      <c r="G71" s="89"/>
      <c r="H71" s="9"/>
      <c r="I71" s="13"/>
      <c r="J71" s="13"/>
      <c r="K71" s="13">
        <v>43499.01</v>
      </c>
      <c r="L71" s="13"/>
      <c r="M71" s="13"/>
      <c r="N71" s="13"/>
      <c r="O71" s="13"/>
      <c r="P71" s="13"/>
      <c r="Q71" s="13"/>
      <c r="R71" s="13"/>
      <c r="S71" s="13"/>
      <c r="T71" s="20">
        <f>H71+I71+J71+K71+L71+M71+N71+O71+P71+Q71+R71+S71</f>
        <v>43499.01</v>
      </c>
    </row>
    <row r="72" spans="1:20">
      <c r="A72" s="49" t="s">
        <v>78</v>
      </c>
      <c r="B72" s="50"/>
      <c r="C72" s="50"/>
      <c r="D72" s="50"/>
      <c r="E72" s="50"/>
      <c r="F72" s="50"/>
      <c r="G72" s="51"/>
      <c r="H72" s="9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37">
        <f>T65+T67-T70</f>
        <v>0</v>
      </c>
    </row>
    <row r="73" spans="1:20">
      <c r="A73" s="3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39"/>
    </row>
    <row r="74" spans="1:20">
      <c r="A74" s="86" t="s">
        <v>79</v>
      </c>
      <c r="B74" s="86"/>
      <c r="C74" s="86"/>
      <c r="D74" s="86"/>
      <c r="E74" s="86"/>
      <c r="F74" s="86"/>
      <c r="G74" s="86"/>
      <c r="H74" s="65"/>
      <c r="I74" s="65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14">
        <v>30106.66</v>
      </c>
    </row>
    <row r="86" spans="5:5">
      <c r="E86" s="1"/>
    </row>
  </sheetData>
  <mergeCells count="66">
    <mergeCell ref="A74:G74"/>
    <mergeCell ref="H74:I74"/>
    <mergeCell ref="A69:G69"/>
    <mergeCell ref="A70:G70"/>
    <mergeCell ref="A71:G71"/>
    <mergeCell ref="A72:G72"/>
    <mergeCell ref="A62:G62"/>
    <mergeCell ref="A64:G64"/>
    <mergeCell ref="A65:G65"/>
    <mergeCell ref="A66:G66"/>
    <mergeCell ref="A67:G67"/>
    <mergeCell ref="A68:G68"/>
    <mergeCell ref="A56:G56"/>
    <mergeCell ref="A57:G57"/>
    <mergeCell ref="A58:G58"/>
    <mergeCell ref="A59:G59"/>
    <mergeCell ref="A60:G60"/>
    <mergeCell ref="A61:G61"/>
    <mergeCell ref="A50:G50"/>
    <mergeCell ref="A51:G51"/>
    <mergeCell ref="A52:G52"/>
    <mergeCell ref="A53:G53"/>
    <mergeCell ref="A54:G54"/>
    <mergeCell ref="A55:G55"/>
    <mergeCell ref="A44:G44"/>
    <mergeCell ref="A45:G45"/>
    <mergeCell ref="A46:G46"/>
    <mergeCell ref="A47:G47"/>
    <mergeCell ref="A48:G48"/>
    <mergeCell ref="A49:G49"/>
    <mergeCell ref="A36:G36"/>
    <mergeCell ref="A37:G37"/>
    <mergeCell ref="A38:G38"/>
    <mergeCell ref="A40:G40"/>
    <mergeCell ref="A41:G41"/>
    <mergeCell ref="A43:G43"/>
    <mergeCell ref="A29:G29"/>
    <mergeCell ref="A30:G30"/>
    <mergeCell ref="A31:G31"/>
    <mergeCell ref="A32:G32"/>
    <mergeCell ref="A33:G33"/>
    <mergeCell ref="A35:G35"/>
    <mergeCell ref="A22:G22"/>
    <mergeCell ref="A23:G23"/>
    <mergeCell ref="A24:G24"/>
    <mergeCell ref="A25:G25"/>
    <mergeCell ref="A27:G27"/>
    <mergeCell ref="A28:G28"/>
    <mergeCell ref="A16:F16"/>
    <mergeCell ref="A17:G17"/>
    <mergeCell ref="A18:G18"/>
    <mergeCell ref="A19:G19"/>
    <mergeCell ref="A20:G20"/>
    <mergeCell ref="A21:G21"/>
    <mergeCell ref="A15:F15"/>
    <mergeCell ref="A8:F8"/>
    <mergeCell ref="A9:F9"/>
    <mergeCell ref="A10:F10"/>
    <mergeCell ref="A11:F11"/>
    <mergeCell ref="A12:G12"/>
    <mergeCell ref="A3:G3"/>
    <mergeCell ref="A4:G4"/>
    <mergeCell ref="A5:B5"/>
    <mergeCell ref="A7:F7"/>
    <mergeCell ref="A13:F13"/>
    <mergeCell ref="A14:F14"/>
  </mergeCells>
  <phoneticPr fontId="1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2015-03-12T08:34:21Z</dcterms:modified>
</cp:coreProperties>
</file>