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T75" i="1"/>
  <c r="T72"/>
  <c r="T73"/>
  <c r="T71"/>
  <c r="T70"/>
  <c r="T19"/>
  <c r="T25"/>
  <c r="T29"/>
  <c r="T30"/>
  <c r="T31"/>
  <c r="T32"/>
  <c r="T33"/>
  <c r="T28"/>
  <c r="T18"/>
  <c r="T34"/>
  <c r="H35"/>
  <c r="I35"/>
  <c r="J35"/>
  <c r="K35"/>
  <c r="L35"/>
  <c r="M35"/>
  <c r="N35"/>
  <c r="O35"/>
  <c r="P35"/>
  <c r="Q35"/>
  <c r="R35"/>
  <c r="S35"/>
  <c r="T35"/>
  <c r="H45"/>
  <c r="I45"/>
  <c r="J45"/>
  <c r="T45"/>
  <c r="T48"/>
  <c r="T64"/>
  <c r="S64"/>
  <c r="R64"/>
  <c r="Q64"/>
  <c r="P64"/>
  <c r="O64"/>
  <c r="N64"/>
  <c r="M64"/>
  <c r="L64"/>
  <c r="K64"/>
  <c r="J64"/>
  <c r="I64"/>
  <c r="H64"/>
  <c r="V49"/>
  <c r="V50"/>
  <c r="V51"/>
  <c r="V54"/>
  <c r="V55"/>
  <c r="V58"/>
  <c r="V59"/>
  <c r="V61"/>
  <c r="V48"/>
  <c r="T62"/>
  <c r="T61"/>
  <c r="T60"/>
  <c r="T59"/>
  <c r="T58"/>
  <c r="T57"/>
  <c r="T56"/>
  <c r="T55"/>
  <c r="T54"/>
  <c r="T53"/>
  <c r="T52"/>
  <c r="T51"/>
  <c r="T50"/>
  <c r="T49"/>
  <c r="T47"/>
  <c r="T44"/>
  <c r="T43"/>
  <c r="T42"/>
  <c r="T41"/>
  <c r="T40"/>
  <c r="T39"/>
  <c r="T38"/>
  <c r="T37"/>
  <c r="T36"/>
  <c r="C5"/>
  <c r="T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Q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
</t>
        </r>
      </text>
    </comment>
  </commentList>
</comments>
</file>

<file path=xl/sharedStrings.xml><?xml version="1.0" encoding="utf-8"?>
<sst xmlns="http://schemas.openxmlformats.org/spreadsheetml/2006/main" count="93" uniqueCount="80">
  <si>
    <t xml:space="preserve">Отчет о финансово-хозяйственной деятельности МКД </t>
  </si>
  <si>
    <t>за 2014 год</t>
  </si>
  <si>
    <t>ул.Гагарина д.5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</si>
  <si>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</si>
  <si>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</si>
  <si>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</si>
  <si>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</si>
  <si>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</si>
  <si>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</si>
  <si>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</si>
  <si>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</si>
  <si>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</si>
  <si>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</si>
  <si>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</si>
  <si>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</si>
  <si>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</si>
  <si>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</si>
  <si>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</si>
  <si>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</si>
  <si>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</si>
  <si>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</si>
  <si>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</si>
  <si>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</si>
  <si>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</si>
  <si>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</si>
  <si>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</si>
  <si>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</si>
  <si>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</si>
  <si>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</si>
  <si>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</si>
  <si>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</si>
  <si>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</si>
  <si>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</si>
  <si>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Дезинсекция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</si>
  <si>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</si>
  <si>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</si>
  <si>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</si>
  <si>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</si>
  <si>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</si>
  <si>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</si>
  <si>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</si>
  <si>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</si>
  <si>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</si>
  <si>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</si>
  <si>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</si>
  <si>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</si>
  <si>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</si>
  <si>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</si>
  <si>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и промывка канализации</t>
  </si>
  <si>
    <t>Ревизия электощитов</t>
  </si>
  <si>
    <t>Ремонт кровли кв.14,45</t>
  </si>
  <si>
    <t xml:space="preserve">Замена автоматов 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</si>
  <si>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</si>
  <si>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</si>
  <si>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</si>
  <si>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</si>
  <si>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</si>
  <si>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</si>
  <si>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</si>
  <si>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</si>
  <si>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</si>
  <si>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</si>
  <si>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</si>
  <si>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</si>
  <si>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</si>
  <si>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</si>
  <si>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</si>
  <si>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</si>
  <si>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</si>
  <si>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</si>
  <si>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</si>
  <si>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</si>
  <si>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</si>
  <si>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</si>
  <si>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</si>
  <si>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</si>
  <si>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</si>
  <si>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</si>
  <si>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 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</si>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</sst>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6" fillId="0" borderId="2" xfId="0" applyNumberFormat="1" applyFont="1" applyFill="1" applyBorder="1"/>
    <xf numFmtId="0" fontId="3" fillId="0" borderId="4" xfId="0" applyFont="1" applyBorder="1" applyAlignment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2" xfId="0" applyFont="1" applyBorder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8"/>
  <sheetViews>
    <sheetView tabSelected="1" topLeftCell="A54" workbookViewId="0">
      <selection activeCell="U48" sqref="U48"/>
    </sheetView>
  </sheetViews>
  <sheetFormatPr defaultRowHeight="15"/>
  <cols>
    <col min="2" max="2" width="10.140625" customWidth="1"/>
    <col min="4" max="4" width="13.28515625" customWidth="1"/>
    <col min="6" max="6" width="10" customWidth="1"/>
    <col min="7" max="7" width="11.7109375" customWidth="1"/>
    <col min="8" max="8" width="10.28515625" hidden="1" customWidth="1"/>
    <col min="9" max="10" width="0" hidden="1" customWidth="1"/>
    <col min="11" max="11" width="10.85546875" hidden="1" customWidth="1"/>
    <col min="12" max="19" width="0" hidden="1" customWidth="1"/>
    <col min="20" max="20" width="11.7109375" customWidth="1"/>
    <col min="21" max="21" width="10" customWidth="1"/>
    <col min="22" max="22" width="11.28515625" hidden="1" customWidth="1"/>
  </cols>
  <sheetData>
    <row r="2" spans="1:22" ht="15.75">
      <c r="A2" s="1" t="s">
        <v>0</v>
      </c>
    </row>
    <row r="3" spans="1:22">
      <c r="A3" s="31" t="s">
        <v>1</v>
      </c>
      <c r="B3" s="31"/>
      <c r="C3" s="31"/>
      <c r="D3" s="31"/>
      <c r="E3" s="31"/>
      <c r="F3" s="31"/>
      <c r="G3" s="31"/>
    </row>
    <row r="4" spans="1:22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22" ht="44.25" customHeight="1">
      <c r="A5" s="32" t="s">
        <v>3</v>
      </c>
      <c r="B5" s="33"/>
      <c r="C5" s="2">
        <f>E5+G5</f>
        <v>2754.9</v>
      </c>
      <c r="D5" s="3" t="s">
        <v>4</v>
      </c>
      <c r="E5" s="4">
        <v>2604.4</v>
      </c>
      <c r="F5" s="3" t="s">
        <v>5</v>
      </c>
      <c r="G5" s="4">
        <v>150.5</v>
      </c>
      <c r="H5" s="5"/>
    </row>
    <row r="6" spans="1:22">
      <c r="G6" s="6" t="s">
        <v>6</v>
      </c>
      <c r="T6" s="6" t="s">
        <v>7</v>
      </c>
    </row>
    <row r="7" spans="1:22">
      <c r="A7" s="36" t="s">
        <v>8</v>
      </c>
      <c r="B7" s="36"/>
      <c r="C7" s="36"/>
      <c r="D7" s="36"/>
      <c r="E7" s="36"/>
      <c r="F7" s="36"/>
      <c r="G7" s="7">
        <f>G8+G9+G10</f>
        <v>11.77</v>
      </c>
      <c r="T7" s="7">
        <f>T8+T9+T10</f>
        <v>14.22</v>
      </c>
    </row>
    <row r="8" spans="1:22">
      <c r="A8" s="35" t="s">
        <v>9</v>
      </c>
      <c r="B8" s="35"/>
      <c r="C8" s="35"/>
      <c r="D8" s="35"/>
      <c r="E8" s="35"/>
      <c r="F8" s="35"/>
      <c r="G8" s="8">
        <v>3.56</v>
      </c>
      <c r="T8" s="8">
        <v>8.48</v>
      </c>
    </row>
    <row r="9" spans="1:22">
      <c r="A9" s="37" t="s">
        <v>10</v>
      </c>
      <c r="B9" s="37"/>
      <c r="C9" s="37"/>
      <c r="D9" s="37"/>
      <c r="E9" s="37"/>
      <c r="F9" s="37"/>
      <c r="G9" s="8">
        <v>7.02</v>
      </c>
      <c r="T9" s="8">
        <v>3.81</v>
      </c>
    </row>
    <row r="10" spans="1:22">
      <c r="A10" s="38" t="s">
        <v>11</v>
      </c>
      <c r="B10" s="39"/>
      <c r="C10" s="39"/>
      <c r="D10" s="39"/>
      <c r="E10" s="39"/>
      <c r="F10" s="39"/>
      <c r="G10" s="8">
        <v>1.19</v>
      </c>
      <c r="T10" s="8">
        <v>1.93</v>
      </c>
    </row>
    <row r="11" spans="1:22">
      <c r="A11" s="36" t="s">
        <v>12</v>
      </c>
      <c r="B11" s="36"/>
      <c r="C11" s="36"/>
      <c r="D11" s="36"/>
      <c r="E11" s="36"/>
      <c r="F11" s="36"/>
      <c r="G11" s="9">
        <v>35</v>
      </c>
      <c r="N11" s="10"/>
      <c r="T11" s="9">
        <v>47.48</v>
      </c>
    </row>
    <row r="12" spans="1:22">
      <c r="A12" s="34"/>
      <c r="B12" s="34"/>
      <c r="C12" s="34"/>
      <c r="D12" s="34"/>
      <c r="E12" s="34"/>
      <c r="F12" s="34"/>
      <c r="G12" s="34"/>
    </row>
    <row r="13" spans="1:22">
      <c r="A13" s="35" t="s">
        <v>13</v>
      </c>
      <c r="B13" s="35"/>
      <c r="C13" s="35"/>
      <c r="D13" s="35"/>
      <c r="E13" s="35"/>
      <c r="F13" s="35"/>
      <c r="G13" s="11"/>
      <c r="H13" s="12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>
        <v>431076.36</v>
      </c>
      <c r="V13" s="10"/>
    </row>
    <row r="14" spans="1:22">
      <c r="A14" s="35" t="s">
        <v>14</v>
      </c>
      <c r="B14" s="35"/>
      <c r="C14" s="35"/>
      <c r="D14" s="35"/>
      <c r="E14" s="35"/>
      <c r="F14" s="35"/>
      <c r="G14" s="1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5">
        <v>428512.94</v>
      </c>
      <c r="V14" s="10"/>
    </row>
    <row r="15" spans="1:22">
      <c r="A15" s="35" t="s">
        <v>15</v>
      </c>
      <c r="B15" s="35"/>
      <c r="C15" s="35"/>
      <c r="D15" s="35"/>
      <c r="E15" s="35"/>
      <c r="F15" s="35"/>
      <c r="G15" s="11"/>
      <c r="H15" s="10"/>
      <c r="I15" s="10"/>
      <c r="J15" s="10"/>
      <c r="K15" s="10"/>
      <c r="L15" s="13"/>
      <c r="M15" s="13"/>
      <c r="N15" s="13"/>
      <c r="O15" s="13"/>
      <c r="P15" s="13"/>
      <c r="Q15" s="13"/>
      <c r="R15" s="13"/>
      <c r="S15" s="13"/>
      <c r="T15" s="16">
        <f>T64</f>
        <v>314774.09999999998</v>
      </c>
    </row>
    <row r="16" spans="1:22">
      <c r="A16" s="38" t="s">
        <v>16</v>
      </c>
      <c r="B16" s="39"/>
      <c r="C16" s="39"/>
      <c r="D16" s="39"/>
      <c r="E16" s="39"/>
      <c r="F16" s="40"/>
      <c r="G16" s="17"/>
      <c r="H16" s="14"/>
      <c r="I16" s="14"/>
      <c r="J16" s="14"/>
      <c r="K16" s="14"/>
      <c r="L16" s="13"/>
      <c r="M16" s="13"/>
      <c r="N16" s="13"/>
      <c r="O16" s="13"/>
      <c r="P16" s="13"/>
      <c r="Q16" s="13"/>
      <c r="R16" s="13"/>
      <c r="S16" s="13"/>
      <c r="T16" s="16">
        <f>(T64-T63)/$C$5/12</f>
        <v>8.8561968371507742</v>
      </c>
    </row>
    <row r="17" spans="1:20" ht="15.75">
      <c r="A17" s="41" t="s">
        <v>17</v>
      </c>
      <c r="B17" s="41"/>
      <c r="C17" s="41"/>
      <c r="D17" s="41"/>
      <c r="E17" s="41"/>
      <c r="F17" s="41"/>
      <c r="G17" s="42"/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7" t="s">
        <v>26</v>
      </c>
      <c r="Q17" s="7" t="s">
        <v>27</v>
      </c>
      <c r="R17" s="7" t="s">
        <v>28</v>
      </c>
      <c r="S17" s="7" t="s">
        <v>29</v>
      </c>
      <c r="T17" s="7" t="s">
        <v>30</v>
      </c>
    </row>
    <row r="18" spans="1:20">
      <c r="A18" s="43" t="s">
        <v>31</v>
      </c>
      <c r="B18" s="43"/>
      <c r="C18" s="43"/>
      <c r="D18" s="43"/>
      <c r="E18" s="43"/>
      <c r="F18" s="43"/>
      <c r="G18" s="44"/>
      <c r="H18" s="18"/>
      <c r="I18" s="18"/>
      <c r="J18" s="18"/>
      <c r="K18" s="18"/>
      <c r="L18" s="18"/>
      <c r="M18" s="18"/>
      <c r="N18" s="13"/>
      <c r="O18" s="13"/>
      <c r="P18" s="13"/>
      <c r="Q18" s="13"/>
      <c r="R18" s="13"/>
      <c r="S18" s="13"/>
      <c r="T18" s="15">
        <f>T19+T20+T21+T22+T23+T24+T25+T26+T27+T28</f>
        <v>161999.84999999998</v>
      </c>
    </row>
    <row r="19" spans="1:20" ht="104.25" customHeight="1">
      <c r="A19" s="45" t="s">
        <v>32</v>
      </c>
      <c r="B19" s="46"/>
      <c r="C19" s="46"/>
      <c r="D19" s="46"/>
      <c r="E19" s="46"/>
      <c r="F19" s="46"/>
      <c r="G19" s="4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f>612.11+102559.55+14538.8+999.22+19654.35</f>
        <v>138364.03</v>
      </c>
    </row>
    <row r="20" spans="1:20" ht="13.5" customHeight="1">
      <c r="A20" s="48" t="s">
        <v>33</v>
      </c>
      <c r="B20" s="48"/>
      <c r="C20" s="48"/>
      <c r="D20" s="48"/>
      <c r="E20" s="48"/>
      <c r="F20" s="48"/>
      <c r="G20" s="4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2762</v>
      </c>
    </row>
    <row r="21" spans="1:20" ht="12" hidden="1" customHeight="1">
      <c r="A21" s="48" t="s">
        <v>34</v>
      </c>
      <c r="B21" s="48"/>
      <c r="C21" s="48"/>
      <c r="D21" s="48"/>
      <c r="E21" s="48"/>
      <c r="F21" s="48"/>
      <c r="G21" s="4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idden="1">
      <c r="A22" s="48" t="s">
        <v>35</v>
      </c>
      <c r="B22" s="48"/>
      <c r="C22" s="48"/>
      <c r="D22" s="48"/>
      <c r="E22" s="48"/>
      <c r="F22" s="48"/>
      <c r="G22" s="4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3.5" hidden="1" customHeight="1">
      <c r="A23" s="48"/>
      <c r="B23" s="48"/>
      <c r="C23" s="48"/>
      <c r="D23" s="48"/>
      <c r="E23" s="48"/>
      <c r="F23" s="48"/>
      <c r="G23" s="4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50" t="s">
        <v>36</v>
      </c>
      <c r="B24" s="50"/>
      <c r="C24" s="50"/>
      <c r="D24" s="50"/>
      <c r="E24" s="50"/>
      <c r="F24" s="50"/>
      <c r="G24" s="5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8289.8700000000008</v>
      </c>
    </row>
    <row r="25" spans="1:20">
      <c r="A25" s="51" t="s">
        <v>37</v>
      </c>
      <c r="B25" s="34"/>
      <c r="C25" s="34"/>
      <c r="D25" s="34"/>
      <c r="E25" s="34"/>
      <c r="F25" s="34"/>
      <c r="G25" s="5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f>1629.6+1170.77</f>
        <v>2800.37</v>
      </c>
    </row>
    <row r="26" spans="1:20">
      <c r="A26" s="51" t="s">
        <v>38</v>
      </c>
      <c r="B26" s="34"/>
      <c r="C26" s="34"/>
      <c r="D26" s="34"/>
      <c r="E26" s="34"/>
      <c r="F26" s="34"/>
      <c r="G26" s="5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899.88</v>
      </c>
    </row>
    <row r="27" spans="1:20" ht="29.25" customHeight="1">
      <c r="A27" s="45" t="s">
        <v>39</v>
      </c>
      <c r="B27" s="46"/>
      <c r="C27" s="46"/>
      <c r="D27" s="46"/>
      <c r="E27" s="46"/>
      <c r="F27" s="46"/>
      <c r="G27" s="4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2254.52</v>
      </c>
    </row>
    <row r="28" spans="1:20" ht="15.75" customHeight="1">
      <c r="A28" s="53" t="s">
        <v>40</v>
      </c>
      <c r="B28" s="54"/>
      <c r="C28" s="54"/>
      <c r="D28" s="54"/>
      <c r="E28" s="54"/>
      <c r="F28" s="54"/>
      <c r="G28" s="5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f>T29+T30+T31+T32+T33</f>
        <v>6629.18</v>
      </c>
    </row>
    <row r="29" spans="1:20" ht="16.5" customHeight="1">
      <c r="A29" s="56" t="s">
        <v>41</v>
      </c>
      <c r="B29" s="57"/>
      <c r="C29" s="57"/>
      <c r="D29" s="57"/>
      <c r="E29" s="57"/>
      <c r="F29" s="57"/>
      <c r="G29" s="5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0">
        <f>725.44+98.82+76.26+2651.92</f>
        <v>3552.44</v>
      </c>
    </row>
    <row r="30" spans="1:20" ht="16.5" customHeight="1">
      <c r="A30" s="56" t="s">
        <v>42</v>
      </c>
      <c r="B30" s="57"/>
      <c r="C30" s="57"/>
      <c r="D30" s="57"/>
      <c r="E30" s="57"/>
      <c r="F30" s="57"/>
      <c r="G30" s="5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">
        <f>1047.36+204.6</f>
        <v>1251.9599999999998</v>
      </c>
    </row>
    <row r="31" spans="1:20" ht="13.5" customHeight="1">
      <c r="A31" s="59" t="s">
        <v>43</v>
      </c>
      <c r="B31" s="60"/>
      <c r="C31" s="60"/>
      <c r="D31" s="60"/>
      <c r="E31" s="60"/>
      <c r="F31" s="60"/>
      <c r="G31" s="6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>
        <f>694.95+188.82</f>
        <v>883.77</v>
      </c>
    </row>
    <row r="32" spans="1:20" ht="16.5" customHeight="1">
      <c r="A32" s="56" t="s">
        <v>44</v>
      </c>
      <c r="B32" s="57"/>
      <c r="C32" s="57"/>
      <c r="D32" s="57"/>
      <c r="E32" s="57"/>
      <c r="F32" s="57"/>
      <c r="G32" s="5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>
        <f>17.13+874.54</f>
        <v>891.67</v>
      </c>
    </row>
    <row r="33" spans="1:22" ht="15.75" customHeight="1">
      <c r="A33" s="56" t="s">
        <v>45</v>
      </c>
      <c r="B33" s="34"/>
      <c r="C33" s="34"/>
      <c r="D33" s="34"/>
      <c r="E33" s="34"/>
      <c r="F33" s="34"/>
      <c r="G33" s="5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0">
        <f>21.93+27.41</f>
        <v>49.34</v>
      </c>
    </row>
    <row r="34" spans="1:22" ht="15" customHeight="1">
      <c r="A34" s="62" t="s">
        <v>46</v>
      </c>
      <c r="B34" s="63"/>
      <c r="C34" s="63"/>
      <c r="D34" s="63"/>
      <c r="E34" s="63"/>
      <c r="F34" s="63"/>
      <c r="G34" s="64"/>
      <c r="H34" s="18"/>
      <c r="I34" s="18"/>
      <c r="J34" s="18"/>
      <c r="K34" s="15"/>
      <c r="L34" s="15"/>
      <c r="M34" s="15"/>
      <c r="N34" s="13"/>
      <c r="O34" s="13"/>
      <c r="P34" s="13"/>
      <c r="Q34" s="13"/>
      <c r="R34" s="13"/>
      <c r="S34" s="13"/>
      <c r="T34" s="15">
        <f>35987.91-8921.71</f>
        <v>27066.200000000004</v>
      </c>
    </row>
    <row r="35" spans="1:22">
      <c r="A35" s="43" t="s">
        <v>47</v>
      </c>
      <c r="B35" s="43"/>
      <c r="C35" s="43"/>
      <c r="D35" s="43"/>
      <c r="E35" s="43"/>
      <c r="F35" s="43"/>
      <c r="G35" s="44"/>
      <c r="H35" s="21">
        <f>H36+H37+H40+H42+H39+H41+H44+H38</f>
        <v>1176.71</v>
      </c>
      <c r="I35" s="21">
        <f>I36+I37+I40+I42+I39+I41+I44+I38+I43</f>
        <v>10372.66</v>
      </c>
      <c r="J35" s="21">
        <f t="shared" ref="J35:R35" si="0">J36+J37+J40+J42+J39+J41+J44</f>
        <v>0</v>
      </c>
      <c r="K35" s="21">
        <f t="shared" si="0"/>
        <v>609.66999999999996</v>
      </c>
      <c r="L35" s="21">
        <f t="shared" si="0"/>
        <v>0</v>
      </c>
      <c r="M35" s="21">
        <f t="shared" si="0"/>
        <v>0</v>
      </c>
      <c r="N35" s="21">
        <f t="shared" si="0"/>
        <v>2890.57</v>
      </c>
      <c r="O35" s="21">
        <f t="shared" si="0"/>
        <v>152.30000000000001</v>
      </c>
      <c r="P35" s="21">
        <f>P36+P37+P40+P42+P39+P41+P44+P38</f>
        <v>1980.56</v>
      </c>
      <c r="Q35" s="21">
        <f t="shared" si="0"/>
        <v>3411.42</v>
      </c>
      <c r="R35" s="21">
        <f t="shared" si="0"/>
        <v>0</v>
      </c>
      <c r="S35" s="21">
        <f>S36+S37+S40+S42+S39+S41+S44+S38</f>
        <v>3983.94</v>
      </c>
      <c r="T35" s="16">
        <f>H35+I35+J35+K35+L35+M35+N35+O35+P35+Q35+R35+S35</f>
        <v>24577.829999999998</v>
      </c>
      <c r="U35" s="22"/>
      <c r="V35" s="10"/>
    </row>
    <row r="36" spans="1:22">
      <c r="A36" s="48" t="s">
        <v>48</v>
      </c>
      <c r="B36" s="48"/>
      <c r="C36" s="48"/>
      <c r="D36" s="48"/>
      <c r="E36" s="48"/>
      <c r="F36" s="48"/>
      <c r="G36" s="48"/>
      <c r="H36" s="13"/>
      <c r="I36" s="13">
        <v>8706.44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f t="shared" ref="T36:T44" si="1">H36+I36+J36+K36+L36+M36+N36+O36+P36+Q36+R36+S36</f>
        <v>8706.44</v>
      </c>
    </row>
    <row r="37" spans="1:22">
      <c r="A37" s="48" t="s">
        <v>49</v>
      </c>
      <c r="B37" s="48"/>
      <c r="C37" s="48"/>
      <c r="D37" s="48"/>
      <c r="E37" s="48"/>
      <c r="F37" s="48"/>
      <c r="G37" s="48"/>
      <c r="H37" s="13"/>
      <c r="I37" s="13"/>
      <c r="J37" s="13"/>
      <c r="K37" s="13"/>
      <c r="L37" s="13"/>
      <c r="M37" s="13"/>
      <c r="N37" s="13">
        <v>2890.57</v>
      </c>
      <c r="O37" s="13"/>
      <c r="P37" s="13"/>
      <c r="Q37" s="13"/>
      <c r="R37" s="13"/>
      <c r="S37" s="13"/>
      <c r="T37" s="13">
        <f t="shared" si="1"/>
        <v>2890.57</v>
      </c>
    </row>
    <row r="38" spans="1:22" ht="18" customHeight="1">
      <c r="A38" s="19" t="s">
        <v>50</v>
      </c>
      <c r="B38" s="19"/>
      <c r="C38" s="19"/>
      <c r="D38" s="19"/>
      <c r="E38" s="19"/>
      <c r="F38" s="19"/>
      <c r="G38" s="19"/>
      <c r="H38" s="13"/>
      <c r="I38" s="13"/>
      <c r="J38" s="13"/>
      <c r="K38" s="13"/>
      <c r="L38" s="13"/>
      <c r="M38" s="13"/>
      <c r="N38" s="13"/>
      <c r="O38" s="13"/>
      <c r="P38" s="13">
        <v>1980.56</v>
      </c>
      <c r="Q38" s="13"/>
      <c r="R38" s="13"/>
      <c r="S38" s="13">
        <v>3983.94</v>
      </c>
      <c r="T38" s="13">
        <f t="shared" si="1"/>
        <v>5964.5</v>
      </c>
    </row>
    <row r="39" spans="1:22" hidden="1">
      <c r="A39" s="19"/>
      <c r="B39" s="19"/>
      <c r="C39" s="19"/>
      <c r="D39" s="19"/>
      <c r="E39" s="19"/>
      <c r="F39" s="19"/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f t="shared" si="1"/>
        <v>0</v>
      </c>
    </row>
    <row r="40" spans="1:22" ht="17.25" customHeight="1">
      <c r="A40" s="65" t="s">
        <v>51</v>
      </c>
      <c r="B40" s="48"/>
      <c r="C40" s="48"/>
      <c r="D40" s="48"/>
      <c r="E40" s="48"/>
      <c r="F40" s="48"/>
      <c r="G40" s="48"/>
      <c r="H40" s="13"/>
      <c r="I40" s="13"/>
      <c r="J40" s="13"/>
      <c r="K40" s="13"/>
      <c r="L40" s="13"/>
      <c r="M40" s="13"/>
      <c r="N40" s="13"/>
      <c r="O40" s="13"/>
      <c r="P40" s="13"/>
      <c r="Q40" s="13">
        <v>712.58</v>
      </c>
      <c r="R40" s="13"/>
      <c r="S40" s="13"/>
      <c r="T40" s="13">
        <f t="shared" si="1"/>
        <v>712.58</v>
      </c>
    </row>
    <row r="41" spans="1:22" ht="0.75" hidden="1" customHeight="1">
      <c r="A41" s="23"/>
      <c r="B41" s="19"/>
      <c r="C41" s="19"/>
      <c r="D41" s="19"/>
      <c r="E41" s="19"/>
      <c r="F41" s="19"/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f t="shared" si="1"/>
        <v>0</v>
      </c>
    </row>
    <row r="42" spans="1:22" hidden="1">
      <c r="A42" s="48"/>
      <c r="B42" s="48"/>
      <c r="C42" s="48"/>
      <c r="D42" s="48"/>
      <c r="E42" s="48"/>
      <c r="F42" s="48"/>
      <c r="G42" s="48"/>
      <c r="H42" s="14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>
        <f t="shared" si="1"/>
        <v>0</v>
      </c>
    </row>
    <row r="43" spans="1:22" hidden="1">
      <c r="A43" s="19"/>
      <c r="B43" s="19"/>
      <c r="C43" s="19"/>
      <c r="D43" s="19"/>
      <c r="E43" s="19"/>
      <c r="F43" s="19"/>
      <c r="G43" s="19"/>
      <c r="H43" s="14"/>
      <c r="I43" s="1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f t="shared" si="1"/>
        <v>0</v>
      </c>
    </row>
    <row r="44" spans="1:22" ht="18" customHeight="1">
      <c r="A44" s="48" t="s">
        <v>52</v>
      </c>
      <c r="B44" s="48"/>
      <c r="C44" s="48"/>
      <c r="D44" s="48"/>
      <c r="E44" s="48"/>
      <c r="F44" s="48"/>
      <c r="G44" s="48"/>
      <c r="H44" s="14">
        <v>1176.71</v>
      </c>
      <c r="I44" s="14">
        <v>1666.22</v>
      </c>
      <c r="J44" s="13"/>
      <c r="K44" s="13">
        <v>609.66999999999996</v>
      </c>
      <c r="L44" s="13"/>
      <c r="M44" s="13"/>
      <c r="N44" s="13"/>
      <c r="O44" s="13">
        <v>152.30000000000001</v>
      </c>
      <c r="P44" s="13"/>
      <c r="Q44" s="13">
        <v>2698.84</v>
      </c>
      <c r="R44" s="13"/>
      <c r="S44" s="13"/>
      <c r="T44" s="13">
        <f t="shared" si="1"/>
        <v>6303.7400000000007</v>
      </c>
    </row>
    <row r="45" spans="1:22" ht="12" customHeight="1">
      <c r="A45" s="43" t="s">
        <v>53</v>
      </c>
      <c r="B45" s="43"/>
      <c r="C45" s="43"/>
      <c r="D45" s="43"/>
      <c r="E45" s="43"/>
      <c r="F45" s="43"/>
      <c r="G45" s="44"/>
      <c r="H45" s="15">
        <f>H46</f>
        <v>0</v>
      </c>
      <c r="I45" s="15">
        <f>I46</f>
        <v>0</v>
      </c>
      <c r="J45" s="15">
        <f>J46</f>
        <v>0</v>
      </c>
      <c r="K45" s="13"/>
      <c r="L45" s="13"/>
      <c r="M45" s="13"/>
      <c r="N45" s="13"/>
      <c r="O45" s="13"/>
      <c r="P45" s="13"/>
      <c r="Q45" s="13"/>
      <c r="R45" s="13"/>
      <c r="S45" s="13"/>
      <c r="T45" s="15">
        <f>H45+I45+J45+K45+L45+M45+N45+O45+P45+Q45+R45+S45</f>
        <v>0</v>
      </c>
    </row>
    <row r="46" spans="1:22" hidden="1">
      <c r="A46" s="66"/>
      <c r="B46" s="66"/>
      <c r="C46" s="66"/>
      <c r="D46" s="66"/>
      <c r="E46" s="66"/>
      <c r="F46" s="66"/>
      <c r="G46" s="67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2" hidden="1">
      <c r="A47" s="48"/>
      <c r="B47" s="48"/>
      <c r="C47" s="48"/>
      <c r="D47" s="48"/>
      <c r="E47" s="48"/>
      <c r="F47" s="48"/>
      <c r="G47" s="48"/>
      <c r="H47" s="14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>
        <f>H47+I47+J47+K47+L47+M47+N47+O47+P47+Q47+R47+S47</f>
        <v>0</v>
      </c>
    </row>
    <row r="48" spans="1:22">
      <c r="A48" s="68" t="s">
        <v>54</v>
      </c>
      <c r="B48" s="68"/>
      <c r="C48" s="68"/>
      <c r="D48" s="68"/>
      <c r="E48" s="68"/>
      <c r="F48" s="68"/>
      <c r="G48" s="68"/>
      <c r="H48" s="18"/>
      <c r="I48" s="15"/>
      <c r="J48" s="15"/>
      <c r="K48" s="15"/>
      <c r="L48" s="15"/>
      <c r="M48" s="15"/>
      <c r="N48" s="13"/>
      <c r="O48" s="13"/>
      <c r="P48" s="13"/>
      <c r="Q48" s="13"/>
      <c r="R48" s="13"/>
      <c r="S48" s="13"/>
      <c r="T48" s="15">
        <f>8921.71+5650.63+8945.63+55613.39</f>
        <v>79131.360000000001</v>
      </c>
      <c r="U48" s="10"/>
      <c r="V48" s="24">
        <f>V49+V50+V51+V52+V53+V54+V55+V56+V57+V58+V59+V60+V61+V62</f>
        <v>3067851.54</v>
      </c>
    </row>
    <row r="49" spans="1:22" ht="150.75" customHeight="1">
      <c r="A49" s="46" t="s">
        <v>55</v>
      </c>
      <c r="B49" s="46"/>
      <c r="C49" s="46"/>
      <c r="D49" s="46"/>
      <c r="E49" s="46"/>
      <c r="F49" s="46"/>
      <c r="G49" s="4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>
        <f>$T$48/$V$48*V49</f>
        <v>60919.757309341505</v>
      </c>
      <c r="V49">
        <f>400+1424739.98+537724.91+3740.28+2734.89+392464.05</f>
        <v>2361804.11</v>
      </c>
    </row>
    <row r="50" spans="1:22">
      <c r="A50" s="34" t="s">
        <v>42</v>
      </c>
      <c r="B50" s="34"/>
      <c r="C50" s="34"/>
      <c r="D50" s="34"/>
      <c r="E50" s="34"/>
      <c r="F50" s="34"/>
      <c r="G50" s="5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>
        <f t="shared" ref="T50:T62" si="2">$T$48/$V$48*V50</f>
        <v>1724.9446467308521</v>
      </c>
      <c r="V50">
        <f>48577.8+18296.75</f>
        <v>66874.55</v>
      </c>
    </row>
    <row r="51" spans="1:22">
      <c r="A51" s="34" t="s">
        <v>56</v>
      </c>
      <c r="B51" s="34"/>
      <c r="C51" s="34"/>
      <c r="D51" s="34"/>
      <c r="E51" s="34"/>
      <c r="F51" s="34"/>
      <c r="G51" s="5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>
        <f t="shared" si="2"/>
        <v>923.5009532071424</v>
      </c>
      <c r="V51">
        <f>29726.6+681.85+526.09+4680+188.76</f>
        <v>35803.299999999996</v>
      </c>
    </row>
    <row r="52" spans="1:22">
      <c r="A52" s="34" t="s">
        <v>57</v>
      </c>
      <c r="B52" s="34"/>
      <c r="C52" s="34"/>
      <c r="D52" s="34"/>
      <c r="E52" s="34"/>
      <c r="F52" s="34"/>
      <c r="G52" s="5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>
        <f t="shared" si="2"/>
        <v>90.278084316948409</v>
      </c>
      <c r="V52">
        <v>3500</v>
      </c>
    </row>
    <row r="53" spans="1:22">
      <c r="A53" s="34" t="s">
        <v>58</v>
      </c>
      <c r="B53" s="34"/>
      <c r="C53" s="34"/>
      <c r="D53" s="34"/>
      <c r="E53" s="34"/>
      <c r="F53" s="34"/>
      <c r="G53" s="5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>
        <f t="shared" si="2"/>
        <v>3508.484155118927</v>
      </c>
      <c r="V53" s="10">
        <v>136020.76999999999</v>
      </c>
    </row>
    <row r="54" spans="1:22">
      <c r="A54" s="34" t="s">
        <v>59</v>
      </c>
      <c r="B54" s="34"/>
      <c r="C54" s="34"/>
      <c r="D54" s="34"/>
      <c r="E54" s="34"/>
      <c r="F54" s="34"/>
      <c r="G54" s="5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>
        <f t="shared" si="2"/>
        <v>6983.2048225780836</v>
      </c>
      <c r="V54">
        <f>144000+59500+4980+3400+31150.56+27702</f>
        <v>270732.56</v>
      </c>
    </row>
    <row r="55" spans="1:22">
      <c r="A55" s="34" t="s">
        <v>60</v>
      </c>
      <c r="B55" s="34"/>
      <c r="C55" s="34"/>
      <c r="D55" s="34"/>
      <c r="E55" s="34"/>
      <c r="F55" s="34"/>
      <c r="G55" s="5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>
        <f t="shared" si="2"/>
        <v>2342.9747412833412</v>
      </c>
      <c r="V55">
        <f>637+360+89578.02+260</f>
        <v>90835.02</v>
      </c>
    </row>
    <row r="56" spans="1:22">
      <c r="A56" s="34" t="s">
        <v>61</v>
      </c>
      <c r="B56" s="34"/>
      <c r="C56" s="34"/>
      <c r="D56" s="34"/>
      <c r="E56" s="34"/>
      <c r="F56" s="34"/>
      <c r="G56" s="5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>
        <f t="shared" si="2"/>
        <v>377.87826721236974</v>
      </c>
      <c r="V56">
        <v>14650</v>
      </c>
    </row>
    <row r="57" spans="1:22">
      <c r="A57" s="34" t="s">
        <v>62</v>
      </c>
      <c r="B57" s="34"/>
      <c r="C57" s="34"/>
      <c r="D57" s="34"/>
      <c r="E57" s="34"/>
      <c r="F57" s="34"/>
      <c r="G57" s="5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>
        <f t="shared" si="2"/>
        <v>632.60304086031499</v>
      </c>
      <c r="V57">
        <v>24525.45</v>
      </c>
    </row>
    <row r="58" spans="1:22">
      <c r="A58" s="34" t="s">
        <v>63</v>
      </c>
      <c r="B58" s="34"/>
      <c r="C58" s="34"/>
      <c r="D58" s="34"/>
      <c r="E58" s="34"/>
      <c r="F58" s="34"/>
      <c r="G58" s="5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>
        <f t="shared" si="2"/>
        <v>637.47057722930106</v>
      </c>
      <c r="V58">
        <f>600+2813.16+1456+3000+6320+2260+4220+850+2705+490</f>
        <v>24714.16</v>
      </c>
    </row>
    <row r="59" spans="1:22">
      <c r="A59" s="34" t="s">
        <v>64</v>
      </c>
      <c r="B59" s="34"/>
      <c r="C59" s="34"/>
      <c r="D59" s="34"/>
      <c r="E59" s="34"/>
      <c r="F59" s="34"/>
      <c r="G59" s="5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>
        <f t="shared" si="2"/>
        <v>413.7315635553864</v>
      </c>
      <c r="V59">
        <f>700+14440+900</f>
        <v>16040</v>
      </c>
    </row>
    <row r="60" spans="1:22">
      <c r="A60" s="51" t="s">
        <v>65</v>
      </c>
      <c r="B60" s="34"/>
      <c r="C60" s="34"/>
      <c r="D60" s="34"/>
      <c r="E60" s="34"/>
      <c r="F60" s="34"/>
      <c r="G60" s="5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>
        <f t="shared" si="2"/>
        <v>317.0824258594991</v>
      </c>
      <c r="V60">
        <v>12293</v>
      </c>
    </row>
    <row r="61" spans="1:22">
      <c r="A61" s="51" t="s">
        <v>66</v>
      </c>
      <c r="B61" s="34"/>
      <c r="C61" s="34"/>
      <c r="D61" s="34"/>
      <c r="E61" s="34"/>
      <c r="F61" s="34"/>
      <c r="G61" s="5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>
        <f t="shared" si="2"/>
        <v>182.58742553102815</v>
      </c>
      <c r="V61">
        <f>768.75+4310+2000</f>
        <v>7078.75</v>
      </c>
    </row>
    <row r="62" spans="1:22">
      <c r="A62" s="51" t="s">
        <v>67</v>
      </c>
      <c r="B62" s="34"/>
      <c r="C62" s="34"/>
      <c r="D62" s="34"/>
      <c r="E62" s="34"/>
      <c r="F62" s="34"/>
      <c r="G62" s="5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>
        <f t="shared" si="2"/>
        <v>76.86198717529858</v>
      </c>
      <c r="V62">
        <v>2979.87</v>
      </c>
    </row>
    <row r="63" spans="1:22">
      <c r="A63" s="36" t="s">
        <v>68</v>
      </c>
      <c r="B63" s="50"/>
      <c r="C63" s="50"/>
      <c r="D63" s="50"/>
      <c r="E63" s="50"/>
      <c r="F63" s="50"/>
      <c r="G63" s="50"/>
      <c r="H63" s="18"/>
      <c r="I63" s="15"/>
      <c r="J63" s="15"/>
      <c r="K63" s="15"/>
      <c r="L63" s="13"/>
      <c r="M63" s="13"/>
      <c r="N63" s="13"/>
      <c r="O63" s="13"/>
      <c r="P63" s="13"/>
      <c r="Q63" s="13"/>
      <c r="R63" s="13"/>
      <c r="S63" s="13"/>
      <c r="T63" s="15">
        <v>21998.86</v>
      </c>
    </row>
    <row r="64" spans="1:22">
      <c r="A64" s="36" t="s">
        <v>69</v>
      </c>
      <c r="B64" s="36"/>
      <c r="C64" s="36"/>
      <c r="D64" s="36"/>
      <c r="E64" s="36"/>
      <c r="F64" s="36"/>
      <c r="G64" s="36"/>
      <c r="H64" s="21">
        <f>H63+H48+H34+H18+H35+H45</f>
        <v>1176.71</v>
      </c>
      <c r="I64" s="21">
        <f t="shared" ref="I64:S64" si="3">I63+I48+I34+I18+I35+I45</f>
        <v>10372.66</v>
      </c>
      <c r="J64" s="21">
        <f t="shared" si="3"/>
        <v>0</v>
      </c>
      <c r="K64" s="21">
        <f t="shared" si="3"/>
        <v>609.66999999999996</v>
      </c>
      <c r="L64" s="21">
        <f t="shared" si="3"/>
        <v>0</v>
      </c>
      <c r="M64" s="21">
        <f t="shared" si="3"/>
        <v>0</v>
      </c>
      <c r="N64" s="21">
        <f t="shared" si="3"/>
        <v>2890.57</v>
      </c>
      <c r="O64" s="21">
        <f t="shared" si="3"/>
        <v>152.30000000000001</v>
      </c>
      <c r="P64" s="21">
        <f t="shared" si="3"/>
        <v>1980.56</v>
      </c>
      <c r="Q64" s="21">
        <f t="shared" si="3"/>
        <v>3411.42</v>
      </c>
      <c r="R64" s="21">
        <f t="shared" si="3"/>
        <v>0</v>
      </c>
      <c r="S64" s="21">
        <f t="shared" si="3"/>
        <v>3983.94</v>
      </c>
      <c r="T64" s="16">
        <f>T18+T34+T35+T45+T48+T63</f>
        <v>314774.09999999998</v>
      </c>
      <c r="U64" s="22"/>
    </row>
    <row r="66" spans="1:20">
      <c r="A66" s="69" t="s">
        <v>70</v>
      </c>
      <c r="B66" s="35"/>
      <c r="C66" s="35"/>
      <c r="D66" s="35"/>
      <c r="E66" s="35"/>
      <c r="F66" s="35"/>
      <c r="G66" s="38"/>
      <c r="H66" s="8" t="s">
        <v>18</v>
      </c>
      <c r="I66" s="8" t="s">
        <v>71</v>
      </c>
      <c r="J66" s="8" t="s">
        <v>20</v>
      </c>
      <c r="K66" s="8" t="s">
        <v>21</v>
      </c>
      <c r="L66" s="8" t="s">
        <v>22</v>
      </c>
      <c r="M66" s="8" t="s">
        <v>23</v>
      </c>
      <c r="N66" s="8" t="s">
        <v>24</v>
      </c>
      <c r="O66" s="8" t="s">
        <v>25</v>
      </c>
      <c r="P66" s="8" t="s">
        <v>26</v>
      </c>
      <c r="Q66" s="8" t="s">
        <v>27</v>
      </c>
      <c r="R66" s="8" t="s">
        <v>28</v>
      </c>
      <c r="S66" s="8" t="s">
        <v>29</v>
      </c>
      <c r="T66" s="13"/>
    </row>
    <row r="67" spans="1:20">
      <c r="A67" s="70" t="s">
        <v>72</v>
      </c>
      <c r="B67" s="71"/>
      <c r="C67" s="71"/>
      <c r="D67" s="71"/>
      <c r="E67" s="71"/>
      <c r="F67" s="71"/>
      <c r="G67" s="7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>
        <v>-2707.55</v>
      </c>
    </row>
    <row r="68" spans="1:20">
      <c r="A68" s="35" t="s">
        <v>13</v>
      </c>
      <c r="B68" s="35"/>
      <c r="C68" s="35"/>
      <c r="D68" s="35"/>
      <c r="E68" s="35"/>
      <c r="F68" s="35"/>
      <c r="G68" s="38"/>
      <c r="H68" s="13"/>
      <c r="I68" s="13"/>
      <c r="J68" s="13"/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5"/>
    </row>
    <row r="69" spans="1:20">
      <c r="A69" s="35" t="s">
        <v>73</v>
      </c>
      <c r="B69" s="35"/>
      <c r="C69" s="35"/>
      <c r="D69" s="35"/>
      <c r="E69" s="35"/>
      <c r="F69" s="35"/>
      <c r="G69" s="38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26">
        <v>2123.0700000000002</v>
      </c>
    </row>
    <row r="70" spans="1:20">
      <c r="A70" s="38" t="s">
        <v>74</v>
      </c>
      <c r="B70" s="39"/>
      <c r="C70" s="39"/>
      <c r="D70" s="39"/>
      <c r="E70" s="39"/>
      <c r="F70" s="39"/>
      <c r="G70" s="4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6">
        <f>SUM(H70:S70)</f>
        <v>0</v>
      </c>
    </row>
    <row r="71" spans="1:20">
      <c r="A71" s="38" t="s">
        <v>75</v>
      </c>
      <c r="B71" s="39"/>
      <c r="C71" s="39"/>
      <c r="D71" s="39"/>
      <c r="E71" s="39"/>
      <c r="F71" s="39"/>
      <c r="G71" s="4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6">
        <f>SUM(H71:S71)</f>
        <v>0</v>
      </c>
    </row>
    <row r="72" spans="1:20">
      <c r="A72" s="35" t="s">
        <v>76</v>
      </c>
      <c r="B72" s="35"/>
      <c r="C72" s="35"/>
      <c r="D72" s="35"/>
      <c r="E72" s="35"/>
      <c r="F72" s="35"/>
      <c r="G72" s="38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>
        <f>SUM(H72:S72)</f>
        <v>0</v>
      </c>
    </row>
    <row r="73" spans="1:20">
      <c r="A73" s="70" t="s">
        <v>77</v>
      </c>
      <c r="B73" s="71"/>
      <c r="C73" s="71"/>
      <c r="D73" s="71"/>
      <c r="E73" s="71"/>
      <c r="F73" s="71"/>
      <c r="G73" s="72"/>
      <c r="H73" s="8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>
        <f>T67+T69-T72</f>
        <v>-584.48</v>
      </c>
    </row>
    <row r="74" spans="1:20">
      <c r="A74" s="25"/>
      <c r="B74" s="25"/>
      <c r="C74" s="25"/>
      <c r="D74" s="25"/>
      <c r="E74" s="25"/>
      <c r="F74" s="25"/>
      <c r="G74" s="25"/>
      <c r="H74" s="27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</row>
    <row r="75" spans="1:20">
      <c r="A75" s="39" t="s">
        <v>78</v>
      </c>
      <c r="B75" s="34"/>
      <c r="C75" s="34"/>
      <c r="D75" s="34"/>
      <c r="E75" s="34"/>
      <c r="F75" s="34"/>
      <c r="G75" s="34"/>
      <c r="T75" s="30">
        <f>3135.36+3313.28+3313.28+4750.51+5311.93+10.56+24.9+78.97+2332.34+3308.97+2704.68+206.4+200+200+2371</f>
        <v>31262.180000000008</v>
      </c>
    </row>
    <row r="76" spans="1:20">
      <c r="A76" s="73" t="s">
        <v>79</v>
      </c>
      <c r="B76" s="73"/>
      <c r="C76" s="73"/>
      <c r="D76" s="73"/>
      <c r="E76" s="73"/>
      <c r="F76" s="73"/>
      <c r="G76" s="73"/>
      <c r="H76" s="50"/>
      <c r="I76" s="50"/>
      <c r="T76" s="15">
        <v>78959.179999999993</v>
      </c>
    </row>
    <row r="88" spans="5:5">
      <c r="E88" s="28"/>
    </row>
  </sheetData>
  <mergeCells count="69">
    <mergeCell ref="H76:I76"/>
    <mergeCell ref="A72:G72"/>
    <mergeCell ref="A73:G73"/>
    <mergeCell ref="A75:G75"/>
    <mergeCell ref="A76:G76"/>
    <mergeCell ref="A68:G68"/>
    <mergeCell ref="A69:G69"/>
    <mergeCell ref="A70:G70"/>
    <mergeCell ref="A71:G71"/>
    <mergeCell ref="A61:G61"/>
    <mergeCell ref="A62:G62"/>
    <mergeCell ref="A63:G63"/>
    <mergeCell ref="A64:G64"/>
    <mergeCell ref="A66:G66"/>
    <mergeCell ref="A67:G67"/>
    <mergeCell ref="A55:G55"/>
    <mergeCell ref="A56:G56"/>
    <mergeCell ref="A57:G57"/>
    <mergeCell ref="A58:G58"/>
    <mergeCell ref="A59:G59"/>
    <mergeCell ref="A60:G60"/>
    <mergeCell ref="A49:G49"/>
    <mergeCell ref="A50:G50"/>
    <mergeCell ref="A51:G51"/>
    <mergeCell ref="A52:G52"/>
    <mergeCell ref="A53:G53"/>
    <mergeCell ref="A54:G54"/>
    <mergeCell ref="A42:G42"/>
    <mergeCell ref="A44:G44"/>
    <mergeCell ref="A45:G45"/>
    <mergeCell ref="A46:G46"/>
    <mergeCell ref="A47:G47"/>
    <mergeCell ref="A48:G48"/>
    <mergeCell ref="A33:G33"/>
    <mergeCell ref="A34:G34"/>
    <mergeCell ref="A35:G35"/>
    <mergeCell ref="A36:G36"/>
    <mergeCell ref="A37:G37"/>
    <mergeCell ref="A40:G40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G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2015-03-12T08:37:43Z</dcterms:modified>
</cp:coreProperties>
</file>