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T70" i="1"/>
  <c r="T73"/>
  <c r="T75"/>
  <c r="T19"/>
  <c r="T22"/>
  <c r="T25"/>
  <c r="T29"/>
  <c r="T30"/>
  <c r="T31"/>
  <c r="T32"/>
  <c r="T33"/>
  <c r="T28"/>
  <c r="T18"/>
  <c r="T34"/>
  <c r="H35"/>
  <c r="I35"/>
  <c r="J35"/>
  <c r="K35"/>
  <c r="L35"/>
  <c r="M35"/>
  <c r="N35"/>
  <c r="O37"/>
  <c r="O35"/>
  <c r="P35"/>
  <c r="Q35"/>
  <c r="R35"/>
  <c r="S35"/>
  <c r="T35"/>
  <c r="H45"/>
  <c r="I45"/>
  <c r="J45"/>
  <c r="N45"/>
  <c r="O45"/>
  <c r="Q45"/>
  <c r="T45"/>
  <c r="T49"/>
  <c r="T65"/>
  <c r="S65"/>
  <c r="R65"/>
  <c r="Q65"/>
  <c r="P65"/>
  <c r="O65"/>
  <c r="N65"/>
  <c r="M18"/>
  <c r="M65"/>
  <c r="L18"/>
  <c r="L65"/>
  <c r="K18"/>
  <c r="K65"/>
  <c r="J18"/>
  <c r="J65"/>
  <c r="I18"/>
  <c r="I65"/>
  <c r="H18"/>
  <c r="H65"/>
  <c r="V50"/>
  <c r="V51"/>
  <c r="V52"/>
  <c r="V55"/>
  <c r="V56"/>
  <c r="V59"/>
  <c r="V60"/>
  <c r="V62"/>
  <c r="V49"/>
  <c r="T63"/>
  <c r="T62"/>
  <c r="T61"/>
  <c r="T60"/>
  <c r="T59"/>
  <c r="T58"/>
  <c r="T57"/>
  <c r="T56"/>
  <c r="T55"/>
  <c r="T54"/>
  <c r="T53"/>
  <c r="T52"/>
  <c r="T51"/>
  <c r="T50"/>
  <c r="T48"/>
  <c r="T47"/>
  <c r="T44"/>
  <c r="T43"/>
  <c r="T42"/>
  <c r="T41"/>
  <c r="T40"/>
  <c r="T39"/>
  <c r="T38"/>
  <c r="T37"/>
  <c r="T36"/>
  <c r="C5"/>
  <c r="T16"/>
  <c r="T15"/>
  <c r="T7"/>
</calcChain>
</file>

<file path=xl/sharedStrings.xml><?xml version="1.0" encoding="utf-8"?>
<sst xmlns="http://schemas.openxmlformats.org/spreadsheetml/2006/main" count="98" uniqueCount="84">
  <si>
    <t>Отчет о финансово-хозяйственной деятельности МКД</t>
  </si>
  <si>
    <t>за 2014 год</t>
  </si>
  <si>
    <t>ул.Гагарина д.6</t>
  </si>
  <si>
    <t>Общая площадь жилых и нежилых помещений м2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</si>
  <si>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</si>
  <si>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</si>
  <si>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</si>
  <si>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</si>
  <si>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 с 01.07.14г.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</si>
  <si>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</si>
  <si>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</si>
  <si>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</si>
  <si>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 xml:space="preserve"> 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</si>
  <si>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</si>
  <si>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</si>
  <si>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</si>
  <si>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</si>
  <si>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</si>
  <si>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</si>
  <si>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</si>
  <si>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</si>
  <si>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</si>
  <si>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</si>
  <si>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</si>
  <si>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</si>
  <si>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</si>
  <si>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</si>
  <si>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</si>
  <si>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</si>
  <si>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</si>
  <si>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</si>
  <si>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</si>
  <si>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</si>
  <si>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</si>
  <si>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</si>
  <si>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Дератизация, дезинсекция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</si>
  <si>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</si>
  <si>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</si>
  <si>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</si>
  <si>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</si>
  <si>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</si>
  <si>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</si>
  <si>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</si>
  <si>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</si>
  <si>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</si>
  <si>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</si>
  <si>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</si>
  <si>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</si>
  <si>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Ремонт канализации в подвале</t>
  </si>
  <si>
    <t>Частичная замена стояка отопления кв.69,72,75</t>
  </si>
  <si>
    <t>Запуск системы отопления и ГВС</t>
  </si>
  <si>
    <t>Ремонт крыльца</t>
  </si>
  <si>
    <t>Заделка слуховых окон</t>
  </si>
  <si>
    <t>Замена светильников</t>
  </si>
  <si>
    <t>Выполнение текущих заявок</t>
  </si>
  <si>
    <t>Текущий ремонт, выполненный сторонними организациями</t>
  </si>
  <si>
    <t>Косметический ремонт подъездов</t>
  </si>
  <si>
    <t>Ремонт отмостки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</si>
  <si>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</si>
  <si>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</si>
  <si>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</si>
  <si>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</si>
  <si>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 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</si>
  <si>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</si>
  <si>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</si>
  <si>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</si>
  <si>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</si>
  <si>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</si>
  <si>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</si>
  <si>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</si>
  <si>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</si>
  <si>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</si>
  <si>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</si>
  <si>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</si>
  <si>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</si>
  <si>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</si>
  <si>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</si>
  <si>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</si>
  <si>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</si>
  <si>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</si>
  <si>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</si>
  <si>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Кап.рем трубопровода отопления за 2013год</t>
  </si>
  <si>
    <t>Остаток средств на 01.01.2015г.</t>
  </si>
  <si>
    <t>Задолженность населения на 01.01.2015г.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</si>
</sst>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Font="1"/>
    <xf numFmtId="0" fontId="0" fillId="0" borderId="1" xfId="0" applyBorder="1" applyAlignment="1"/>
    <xf numFmtId="0" fontId="0" fillId="0" borderId="3" xfId="0" applyBorder="1"/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Border="1"/>
    <xf numFmtId="2" fontId="0" fillId="0" borderId="0" xfId="0" applyNumberFormat="1"/>
    <xf numFmtId="0" fontId="2" fillId="0" borderId="1" xfId="0" applyFont="1" applyBorder="1"/>
    <xf numFmtId="2" fontId="0" fillId="0" borderId="1" xfId="0" applyNumberFormat="1" applyBorder="1" applyAlignment="1"/>
    <xf numFmtId="0" fontId="4" fillId="0" borderId="1" xfId="0" applyFont="1" applyBorder="1"/>
    <xf numFmtId="2" fontId="3" fillId="0" borderId="1" xfId="0" applyNumberFormat="1" applyFont="1" applyBorder="1"/>
    <xf numFmtId="0" fontId="0" fillId="0" borderId="4" xfId="0" applyBorder="1" applyAlignment="1"/>
    <xf numFmtId="0" fontId="3" fillId="0" borderId="1" xfId="0" applyFont="1" applyBorder="1"/>
    <xf numFmtId="0" fontId="5" fillId="0" borderId="1" xfId="0" applyFont="1" applyBorder="1"/>
    <xf numFmtId="2" fontId="4" fillId="0" borderId="1" xfId="0" applyNumberFormat="1" applyFont="1" applyBorder="1"/>
    <xf numFmtId="0" fontId="3" fillId="0" borderId="4" xfId="0" applyFont="1" applyBorder="1" applyAlignment="1"/>
    <xf numFmtId="0" fontId="2" fillId="0" borderId="0" xfId="0" applyFont="1"/>
    <xf numFmtId="2" fontId="6" fillId="0" borderId="2" xfId="0" applyNumberFormat="1" applyFont="1" applyFill="1" applyBorder="1"/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4" xfId="0" applyFont="1" applyBorder="1" applyAlignment="1"/>
    <xf numFmtId="0" fontId="5" fillId="0" borderId="8" xfId="0" applyFont="1" applyBorder="1" applyAlignment="1"/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4" xfId="0" applyFont="1" applyBorder="1" applyAlignment="1"/>
    <xf numFmtId="0" fontId="4" fillId="0" borderId="4" xfId="0" applyFont="1" applyBorder="1" applyAlignment="1"/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89"/>
  <sheetViews>
    <sheetView tabSelected="1" workbookViewId="0">
      <selection activeCell="U72" sqref="U72"/>
    </sheetView>
  </sheetViews>
  <sheetFormatPr defaultRowHeight="15"/>
  <cols>
    <col min="2" max="2" width="11" customWidth="1"/>
    <col min="4" max="4" width="13.85546875" customWidth="1"/>
    <col min="6" max="6" width="12" customWidth="1"/>
    <col min="7" max="7" width="10" customWidth="1"/>
    <col min="8" max="8" width="10.28515625" hidden="1" customWidth="1"/>
    <col min="9" max="11" width="0" hidden="1" customWidth="1"/>
    <col min="12" max="12" width="9" hidden="1" customWidth="1"/>
    <col min="13" max="13" width="0" hidden="1" customWidth="1"/>
    <col min="14" max="14" width="10" hidden="1" customWidth="1"/>
    <col min="15" max="15" width="10.140625" hidden="1" customWidth="1"/>
    <col min="16" max="16" width="0" hidden="1" customWidth="1"/>
    <col min="17" max="17" width="10.140625" hidden="1" customWidth="1"/>
    <col min="18" max="19" width="0" hidden="1" customWidth="1"/>
    <col min="20" max="20" width="12.28515625" customWidth="1"/>
    <col min="21" max="21" width="10.28515625" customWidth="1"/>
    <col min="22" max="22" width="11.140625" hidden="1" customWidth="1"/>
  </cols>
  <sheetData>
    <row r="2" spans="1:22" ht="15.75">
      <c r="A2" s="1" t="s">
        <v>0</v>
      </c>
    </row>
    <row r="3" spans="1:22">
      <c r="A3" s="31" t="s">
        <v>1</v>
      </c>
      <c r="B3" s="31"/>
      <c r="C3" s="31"/>
      <c r="D3" s="31"/>
      <c r="E3" s="31"/>
      <c r="F3" s="31"/>
      <c r="G3" s="31"/>
    </row>
    <row r="4" spans="1:22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22" ht="41.25" customHeight="1">
      <c r="A5" s="32" t="s">
        <v>3</v>
      </c>
      <c r="B5" s="33"/>
      <c r="C5" s="2">
        <f>E5+G5</f>
        <v>4014.8599999999997</v>
      </c>
      <c r="D5" s="3" t="s">
        <v>4</v>
      </c>
      <c r="E5" s="4">
        <v>3360.06</v>
      </c>
      <c r="F5" s="3" t="s">
        <v>5</v>
      </c>
      <c r="G5" s="4">
        <v>654.79999999999995</v>
      </c>
      <c r="H5" s="5"/>
    </row>
    <row r="6" spans="1:22">
      <c r="G6" s="6" t="s">
        <v>6</v>
      </c>
      <c r="T6" s="6" t="s">
        <v>7</v>
      </c>
    </row>
    <row r="7" spans="1:22">
      <c r="A7" s="36" t="s">
        <v>8</v>
      </c>
      <c r="B7" s="36"/>
      <c r="C7" s="36"/>
      <c r="D7" s="36"/>
      <c r="E7" s="36"/>
      <c r="F7" s="36"/>
      <c r="G7" s="7">
        <v>11.77</v>
      </c>
      <c r="T7" s="7">
        <f>T8+T9+T10</f>
        <v>14.05</v>
      </c>
    </row>
    <row r="8" spans="1:22">
      <c r="A8" s="35" t="s">
        <v>9</v>
      </c>
      <c r="B8" s="35"/>
      <c r="C8" s="35"/>
      <c r="D8" s="35"/>
      <c r="E8" s="35"/>
      <c r="F8" s="35"/>
      <c r="G8" s="8">
        <v>3.56</v>
      </c>
      <c r="T8" s="8">
        <v>8.25</v>
      </c>
    </row>
    <row r="9" spans="1:22">
      <c r="A9" s="37" t="s">
        <v>10</v>
      </c>
      <c r="B9" s="37"/>
      <c r="C9" s="37"/>
      <c r="D9" s="37"/>
      <c r="E9" s="37"/>
      <c r="F9" s="38"/>
      <c r="G9" s="8">
        <v>7.02</v>
      </c>
      <c r="T9" s="8">
        <v>3.87</v>
      </c>
    </row>
    <row r="10" spans="1:22">
      <c r="A10" s="39" t="s">
        <v>11</v>
      </c>
      <c r="B10" s="37"/>
      <c r="C10" s="37"/>
      <c r="D10" s="37"/>
      <c r="E10" s="37"/>
      <c r="F10" s="37"/>
      <c r="G10" s="8">
        <v>1.19</v>
      </c>
      <c r="T10" s="8">
        <v>1.93</v>
      </c>
    </row>
    <row r="11" spans="1:22">
      <c r="A11" s="36" t="s">
        <v>12</v>
      </c>
      <c r="B11" s="36"/>
      <c r="C11" s="36"/>
      <c r="D11" s="36"/>
      <c r="E11" s="36"/>
      <c r="F11" s="36"/>
      <c r="G11" s="9">
        <v>35</v>
      </c>
      <c r="T11" s="9">
        <v>47.48</v>
      </c>
    </row>
    <row r="12" spans="1:22">
      <c r="A12" s="34"/>
      <c r="B12" s="34"/>
      <c r="C12" s="34"/>
      <c r="D12" s="34"/>
      <c r="E12" s="34"/>
      <c r="F12" s="34"/>
      <c r="G12" s="34"/>
      <c r="V12" s="10"/>
    </row>
    <row r="13" spans="1:22">
      <c r="A13" s="35" t="s">
        <v>13</v>
      </c>
      <c r="B13" s="35"/>
      <c r="C13" s="35"/>
      <c r="D13" s="35"/>
      <c r="E13" s="35"/>
      <c r="F13" s="35"/>
      <c r="G13" s="11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15">
        <v>624377.4</v>
      </c>
      <c r="V13" s="16"/>
    </row>
    <row r="14" spans="1:22">
      <c r="A14" s="35" t="s">
        <v>14</v>
      </c>
      <c r="B14" s="35"/>
      <c r="C14" s="35"/>
      <c r="D14" s="35"/>
      <c r="E14" s="35"/>
      <c r="F14" s="35"/>
      <c r="G14" s="11"/>
      <c r="H14" s="12"/>
      <c r="I14" s="14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7">
        <v>637493.01</v>
      </c>
    </row>
    <row r="15" spans="1:22">
      <c r="A15" s="35" t="s">
        <v>15</v>
      </c>
      <c r="B15" s="35"/>
      <c r="C15" s="35"/>
      <c r="D15" s="35"/>
      <c r="E15" s="35"/>
      <c r="F15" s="35"/>
      <c r="G15" s="11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7">
        <f>T65</f>
        <v>785090.92</v>
      </c>
    </row>
    <row r="16" spans="1:22">
      <c r="A16" s="39" t="s">
        <v>16</v>
      </c>
      <c r="B16" s="37"/>
      <c r="C16" s="37"/>
      <c r="D16" s="37"/>
      <c r="E16" s="37"/>
      <c r="F16" s="38"/>
      <c r="G16" s="18"/>
      <c r="H16" s="14"/>
      <c r="I16" s="14"/>
      <c r="J16" s="14"/>
      <c r="K16" s="14"/>
      <c r="L16" s="14"/>
      <c r="M16" s="14"/>
      <c r="N16" s="13"/>
      <c r="O16" s="13"/>
      <c r="P16" s="13"/>
      <c r="Q16" s="13"/>
      <c r="R16" s="13"/>
      <c r="S16" s="13"/>
      <c r="T16" s="15">
        <f>(T65-T64)/$C$5/12</f>
        <v>15.634984158849875</v>
      </c>
    </row>
    <row r="17" spans="1:22" ht="15.75">
      <c r="A17" s="40" t="s">
        <v>17</v>
      </c>
      <c r="B17" s="40"/>
      <c r="C17" s="40"/>
      <c r="D17" s="40"/>
      <c r="E17" s="40"/>
      <c r="F17" s="40"/>
      <c r="G17" s="41"/>
      <c r="H17" s="7" t="s">
        <v>18</v>
      </c>
      <c r="I17" s="7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  <c r="O17" s="7" t="s">
        <v>25</v>
      </c>
      <c r="P17" s="7" t="s">
        <v>26</v>
      </c>
      <c r="Q17" s="7" t="s">
        <v>27</v>
      </c>
      <c r="R17" s="7" t="s">
        <v>28</v>
      </c>
      <c r="S17" s="7" t="s">
        <v>29</v>
      </c>
      <c r="T17" s="7" t="s">
        <v>30</v>
      </c>
      <c r="V17" s="10"/>
    </row>
    <row r="18" spans="1:22">
      <c r="A18" s="42" t="s">
        <v>31</v>
      </c>
      <c r="B18" s="42"/>
      <c r="C18" s="42"/>
      <c r="D18" s="42"/>
      <c r="E18" s="42"/>
      <c r="F18" s="42"/>
      <c r="G18" s="43"/>
      <c r="H18" s="19">
        <f t="shared" ref="H18:M18" si="0">H19+H20+H21+H22+H23+H24+H25+H26+H27</f>
        <v>0</v>
      </c>
      <c r="I18" s="19">
        <f t="shared" si="0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3"/>
      <c r="O18" s="13"/>
      <c r="P18" s="13"/>
      <c r="Q18" s="13"/>
      <c r="R18" s="13"/>
      <c r="S18" s="13"/>
      <c r="T18" s="15">
        <f>T19+T21+T22+T24+T25+T26+T27+T28</f>
        <v>221297.16</v>
      </c>
      <c r="U18" s="16"/>
    </row>
    <row r="19" spans="1:22" ht="88.5" customHeight="1">
      <c r="A19" s="44" t="s">
        <v>32</v>
      </c>
      <c r="B19" s="45"/>
      <c r="C19" s="45"/>
      <c r="D19" s="45"/>
      <c r="E19" s="45"/>
      <c r="F19" s="45"/>
      <c r="G19" s="4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20">
        <f>898.9+130918.14+20528.95+1432.39+24923.96</f>
        <v>178702.34000000003</v>
      </c>
    </row>
    <row r="20" spans="1:22" hidden="1">
      <c r="A20" s="47" t="s">
        <v>33</v>
      </c>
      <c r="B20" s="47"/>
      <c r="C20" s="47"/>
      <c r="D20" s="47"/>
      <c r="E20" s="47"/>
      <c r="F20" s="47"/>
      <c r="G20" s="48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22"/>
    </row>
    <row r="21" spans="1:22" hidden="1">
      <c r="A21" s="47" t="s">
        <v>34</v>
      </c>
      <c r="B21" s="47"/>
      <c r="C21" s="47"/>
      <c r="D21" s="47"/>
      <c r="E21" s="47"/>
      <c r="F21" s="47"/>
      <c r="G21" s="48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2"/>
    </row>
    <row r="22" spans="1:22">
      <c r="A22" s="47" t="s">
        <v>35</v>
      </c>
      <c r="B22" s="47"/>
      <c r="C22" s="47"/>
      <c r="D22" s="47"/>
      <c r="E22" s="47"/>
      <c r="F22" s="47"/>
      <c r="G22" s="4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2">
        <f>7019.32+1119.36</f>
        <v>8138.6799999999994</v>
      </c>
    </row>
    <row r="23" spans="1:22" hidden="1">
      <c r="A23" s="47"/>
      <c r="B23" s="47"/>
      <c r="C23" s="47"/>
      <c r="D23" s="47"/>
      <c r="E23" s="47"/>
      <c r="F23" s="47"/>
      <c r="G23" s="48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2"/>
    </row>
    <row r="24" spans="1:22">
      <c r="A24" s="49" t="s">
        <v>36</v>
      </c>
      <c r="B24" s="49"/>
      <c r="C24" s="49"/>
      <c r="D24" s="49"/>
      <c r="E24" s="49"/>
      <c r="F24" s="49"/>
      <c r="G24" s="4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2">
        <v>14954.3</v>
      </c>
    </row>
    <row r="25" spans="1:22">
      <c r="A25" s="50" t="s">
        <v>37</v>
      </c>
      <c r="B25" s="34"/>
      <c r="C25" s="34"/>
      <c r="D25" s="34"/>
      <c r="E25" s="34"/>
      <c r="F25" s="34"/>
      <c r="G25" s="5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2">
        <f>2393.28+1719.39</f>
        <v>4112.67</v>
      </c>
    </row>
    <row r="26" spans="1:22">
      <c r="A26" s="50" t="s">
        <v>38</v>
      </c>
      <c r="B26" s="34"/>
      <c r="C26" s="34"/>
      <c r="D26" s="34"/>
      <c r="E26" s="34"/>
      <c r="F26" s="34"/>
      <c r="G26" s="5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2">
        <v>1321.54</v>
      </c>
    </row>
    <row r="27" spans="1:22" ht="15" customHeight="1">
      <c r="A27" s="44" t="s">
        <v>39</v>
      </c>
      <c r="B27" s="45"/>
      <c r="C27" s="45"/>
      <c r="D27" s="45"/>
      <c r="E27" s="45"/>
      <c r="F27" s="45"/>
      <c r="G27" s="4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22">
        <v>4332.1099999999997</v>
      </c>
    </row>
    <row r="28" spans="1:22" ht="15" customHeight="1">
      <c r="A28" s="52" t="s">
        <v>40</v>
      </c>
      <c r="B28" s="53"/>
      <c r="C28" s="53"/>
      <c r="D28" s="53"/>
      <c r="E28" s="53"/>
      <c r="F28" s="53"/>
      <c r="G28" s="5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2">
        <f>T29+T30+T31+T32+T33</f>
        <v>9735.52</v>
      </c>
    </row>
    <row r="29" spans="1:22" ht="12" customHeight="1">
      <c r="A29" s="55" t="s">
        <v>41</v>
      </c>
      <c r="B29" s="56"/>
      <c r="C29" s="56"/>
      <c r="D29" s="56"/>
      <c r="E29" s="56"/>
      <c r="F29" s="56"/>
      <c r="G29" s="57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3">
        <f>1065.36+145.14+111.99+3894.52</f>
        <v>5217.01</v>
      </c>
    </row>
    <row r="30" spans="1:22" ht="12.75" customHeight="1">
      <c r="A30" s="55" t="s">
        <v>42</v>
      </c>
      <c r="B30" s="56"/>
      <c r="C30" s="56"/>
      <c r="D30" s="56"/>
      <c r="E30" s="56"/>
      <c r="F30" s="56"/>
      <c r="G30" s="57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3">
        <f>1538.16+300.48</f>
        <v>1838.64</v>
      </c>
    </row>
    <row r="31" spans="1:22" ht="12.75" customHeight="1">
      <c r="A31" s="58" t="s">
        <v>43</v>
      </c>
      <c r="B31" s="59"/>
      <c r="C31" s="59"/>
      <c r="D31" s="59"/>
      <c r="E31" s="59"/>
      <c r="F31" s="59"/>
      <c r="G31" s="60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3">
        <f>1020.58+277.29</f>
        <v>1297.8700000000001</v>
      </c>
    </row>
    <row r="32" spans="1:22" ht="12.75" customHeight="1">
      <c r="A32" s="55" t="s">
        <v>44</v>
      </c>
      <c r="B32" s="56"/>
      <c r="C32" s="56"/>
      <c r="D32" s="56"/>
      <c r="E32" s="56"/>
      <c r="F32" s="56"/>
      <c r="G32" s="57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3">
        <f>25.16+1284.37</f>
        <v>1309.53</v>
      </c>
    </row>
    <row r="33" spans="1:20" ht="15.75" customHeight="1">
      <c r="A33" s="55" t="s">
        <v>45</v>
      </c>
      <c r="B33" s="34"/>
      <c r="C33" s="34"/>
      <c r="D33" s="34"/>
      <c r="E33" s="34"/>
      <c r="F33" s="34"/>
      <c r="G33" s="5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3">
        <f>32.21+40.26</f>
        <v>72.47</v>
      </c>
    </row>
    <row r="34" spans="1:20" ht="15.75" customHeight="1">
      <c r="A34" s="61" t="s">
        <v>46</v>
      </c>
      <c r="B34" s="62"/>
      <c r="C34" s="62"/>
      <c r="D34" s="62"/>
      <c r="E34" s="62"/>
      <c r="F34" s="62"/>
      <c r="G34" s="63"/>
      <c r="H34" s="19"/>
      <c r="I34" s="19"/>
      <c r="J34" s="19"/>
      <c r="K34" s="17"/>
      <c r="L34" s="17"/>
      <c r="M34" s="17"/>
      <c r="N34" s="13"/>
      <c r="O34" s="13"/>
      <c r="P34" s="13"/>
      <c r="Q34" s="13"/>
      <c r="R34" s="13"/>
      <c r="S34" s="13"/>
      <c r="T34" s="17">
        <f>40222.45-9971.46</f>
        <v>30250.989999999998</v>
      </c>
    </row>
    <row r="35" spans="1:20">
      <c r="A35" s="42" t="s">
        <v>47</v>
      </c>
      <c r="B35" s="42"/>
      <c r="C35" s="42"/>
      <c r="D35" s="42"/>
      <c r="E35" s="42"/>
      <c r="F35" s="42"/>
      <c r="G35" s="43"/>
      <c r="H35" s="24">
        <f t="shared" ref="H35:P35" si="1">H36+H37+H40+H42+H39+H41+H43+H44</f>
        <v>0</v>
      </c>
      <c r="I35" s="24">
        <f t="shared" si="1"/>
        <v>0</v>
      </c>
      <c r="J35" s="24">
        <f t="shared" si="1"/>
        <v>377.48</v>
      </c>
      <c r="K35" s="24">
        <f t="shared" si="1"/>
        <v>19742.29</v>
      </c>
      <c r="L35" s="24">
        <f t="shared" si="1"/>
        <v>0</v>
      </c>
      <c r="M35" s="24">
        <f t="shared" si="1"/>
        <v>0</v>
      </c>
      <c r="N35" s="24">
        <f t="shared" si="1"/>
        <v>1855.96</v>
      </c>
      <c r="O35" s="24">
        <f t="shared" si="1"/>
        <v>4758.79</v>
      </c>
      <c r="P35" s="24">
        <f t="shared" si="1"/>
        <v>1103.56</v>
      </c>
      <c r="Q35" s="24">
        <f>Q36+Q37+Q40+Q42+Q39+Q41+Q43+Q44+Q38</f>
        <v>455.23</v>
      </c>
      <c r="R35" s="24">
        <f>R36+R37+R40+R42+R39+R41+R43+R44+R38</f>
        <v>2010.39</v>
      </c>
      <c r="S35" s="24">
        <f>S36+S37+S40+S42+S39+S41+S43+S44+S38</f>
        <v>4759.75</v>
      </c>
      <c r="T35" s="15">
        <f>H35+I35+J35+K35+L35+M35+N35+O35+P35+Q35+R35+S35</f>
        <v>35063.449999999997</v>
      </c>
    </row>
    <row r="36" spans="1:20">
      <c r="A36" s="47" t="s">
        <v>48</v>
      </c>
      <c r="B36" s="47"/>
      <c r="C36" s="47"/>
      <c r="D36" s="47"/>
      <c r="E36" s="47"/>
      <c r="F36" s="47"/>
      <c r="G36" s="47"/>
      <c r="H36" s="13"/>
      <c r="I36" s="13"/>
      <c r="J36" s="13">
        <v>254</v>
      </c>
      <c r="K36" s="13">
        <v>19742.29</v>
      </c>
      <c r="L36" s="13"/>
      <c r="M36" s="13"/>
      <c r="N36" s="13"/>
      <c r="O36" s="13"/>
      <c r="P36" s="13"/>
      <c r="Q36" s="13"/>
      <c r="R36" s="13"/>
      <c r="S36" s="13"/>
      <c r="T36" s="22">
        <f t="shared" ref="T36:T44" si="2">H36+I36+J36+K36+L36+M36+N36+O36+P36+Q36+R36+S36</f>
        <v>19996.29</v>
      </c>
    </row>
    <row r="37" spans="1:20" ht="15" customHeight="1">
      <c r="A37" s="47" t="s">
        <v>49</v>
      </c>
      <c r="B37" s="47"/>
      <c r="C37" s="47"/>
      <c r="D37" s="47"/>
      <c r="E37" s="47"/>
      <c r="F37" s="47"/>
      <c r="G37" s="47"/>
      <c r="H37" s="13"/>
      <c r="I37" s="13"/>
      <c r="J37" s="13"/>
      <c r="K37" s="13"/>
      <c r="L37" s="13"/>
      <c r="M37" s="13"/>
      <c r="N37" s="13"/>
      <c r="O37" s="13">
        <f>4761.26-2.47</f>
        <v>4758.79</v>
      </c>
      <c r="P37" s="13"/>
      <c r="Q37" s="13"/>
      <c r="R37" s="13"/>
      <c r="S37" s="13"/>
      <c r="T37" s="22">
        <f t="shared" si="2"/>
        <v>4758.79</v>
      </c>
    </row>
    <row r="38" spans="1:20" ht="15" customHeight="1">
      <c r="A38" s="21" t="s">
        <v>50</v>
      </c>
      <c r="B38" s="21"/>
      <c r="C38" s="21"/>
      <c r="D38" s="21"/>
      <c r="E38" s="21"/>
      <c r="F38" s="21"/>
      <c r="G38" s="21"/>
      <c r="H38" s="13"/>
      <c r="I38" s="13"/>
      <c r="J38" s="13"/>
      <c r="K38" s="13"/>
      <c r="L38" s="13"/>
      <c r="M38" s="13"/>
      <c r="N38" s="13"/>
      <c r="O38" s="13"/>
      <c r="P38" s="13"/>
      <c r="Q38" s="13">
        <v>455.23</v>
      </c>
      <c r="R38" s="13"/>
      <c r="S38" s="13"/>
      <c r="T38" s="22">
        <f t="shared" si="2"/>
        <v>455.23</v>
      </c>
    </row>
    <row r="39" spans="1:20" ht="15" customHeight="1">
      <c r="A39" s="21" t="s">
        <v>51</v>
      </c>
      <c r="B39" s="21"/>
      <c r="C39" s="21"/>
      <c r="D39" s="21"/>
      <c r="E39" s="21"/>
      <c r="F39" s="21"/>
      <c r="G39" s="2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>
        <v>2010.39</v>
      </c>
      <c r="S39" s="13"/>
      <c r="T39" s="22">
        <f t="shared" si="2"/>
        <v>2010.39</v>
      </c>
    </row>
    <row r="40" spans="1:20" ht="15" customHeight="1">
      <c r="A40" s="64" t="s">
        <v>52</v>
      </c>
      <c r="B40" s="47"/>
      <c r="C40" s="47"/>
      <c r="D40" s="47"/>
      <c r="E40" s="47"/>
      <c r="F40" s="47"/>
      <c r="G40" s="47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v>3142.56</v>
      </c>
      <c r="T40" s="22">
        <f t="shared" si="2"/>
        <v>3142.56</v>
      </c>
    </row>
    <row r="41" spans="1:20" ht="12.75" hidden="1" customHeight="1">
      <c r="A41" s="25"/>
      <c r="B41" s="21"/>
      <c r="C41" s="21"/>
      <c r="D41" s="21"/>
      <c r="E41" s="21"/>
      <c r="F41" s="21"/>
      <c r="G41" s="2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22">
        <f t="shared" si="2"/>
        <v>0</v>
      </c>
    </row>
    <row r="42" spans="1:20" ht="13.5" hidden="1" customHeight="1">
      <c r="A42" s="47"/>
      <c r="B42" s="47"/>
      <c r="C42" s="47"/>
      <c r="D42" s="47"/>
      <c r="E42" s="47"/>
      <c r="F42" s="47"/>
      <c r="G42" s="47"/>
      <c r="H42" s="14"/>
      <c r="I42" s="1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20">
        <f t="shared" si="2"/>
        <v>0</v>
      </c>
    </row>
    <row r="43" spans="1:20" ht="12.75" customHeight="1">
      <c r="A43" s="21" t="s">
        <v>53</v>
      </c>
      <c r="B43" s="21"/>
      <c r="C43" s="21"/>
      <c r="D43" s="21"/>
      <c r="E43" s="21"/>
      <c r="F43" s="21"/>
      <c r="G43" s="21"/>
      <c r="H43" s="14"/>
      <c r="I43" s="14"/>
      <c r="J43" s="13"/>
      <c r="K43" s="13"/>
      <c r="L43" s="13"/>
      <c r="M43" s="13"/>
      <c r="N43" s="13"/>
      <c r="O43" s="13"/>
      <c r="P43" s="13"/>
      <c r="Q43" s="13"/>
      <c r="R43" s="13"/>
      <c r="S43" s="13">
        <v>1617.19</v>
      </c>
      <c r="T43" s="22">
        <f t="shared" si="2"/>
        <v>1617.19</v>
      </c>
    </row>
    <row r="44" spans="1:20">
      <c r="A44" s="47" t="s">
        <v>54</v>
      </c>
      <c r="B44" s="47"/>
      <c r="C44" s="47"/>
      <c r="D44" s="47"/>
      <c r="E44" s="47"/>
      <c r="F44" s="47"/>
      <c r="G44" s="47"/>
      <c r="H44" s="14"/>
      <c r="I44" s="14"/>
      <c r="J44" s="14">
        <v>123.48</v>
      </c>
      <c r="K44" s="13"/>
      <c r="L44" s="13"/>
      <c r="M44" s="13"/>
      <c r="N44" s="13">
        <v>1855.96</v>
      </c>
      <c r="O44" s="13"/>
      <c r="P44" s="13">
        <v>1103.56</v>
      </c>
      <c r="Q44" s="13"/>
      <c r="R44" s="13"/>
      <c r="S44" s="13"/>
      <c r="T44" s="22">
        <f t="shared" si="2"/>
        <v>3083</v>
      </c>
    </row>
    <row r="45" spans="1:20">
      <c r="A45" s="42" t="s">
        <v>55</v>
      </c>
      <c r="B45" s="42"/>
      <c r="C45" s="42"/>
      <c r="D45" s="42"/>
      <c r="E45" s="42"/>
      <c r="F45" s="42"/>
      <c r="G45" s="43"/>
      <c r="H45" s="17">
        <f>H46</f>
        <v>0</v>
      </c>
      <c r="I45" s="17">
        <f>I46</f>
        <v>0</v>
      </c>
      <c r="J45" s="17">
        <f>J46</f>
        <v>0</v>
      </c>
      <c r="K45" s="13"/>
      <c r="L45" s="13"/>
      <c r="M45" s="13"/>
      <c r="N45" s="17">
        <f>N46</f>
        <v>174621.81</v>
      </c>
      <c r="O45" s="17">
        <f>O48</f>
        <v>129696.38</v>
      </c>
      <c r="P45" s="13"/>
      <c r="Q45" s="17">
        <f>Q46</f>
        <v>0</v>
      </c>
      <c r="R45" s="13"/>
      <c r="S45" s="13"/>
      <c r="T45" s="17">
        <f>H45+I45+J45+K45+L45+M45+N45+O45+P45+Q45+R45+S45</f>
        <v>304318.19</v>
      </c>
    </row>
    <row r="46" spans="1:20">
      <c r="A46" s="53" t="s">
        <v>56</v>
      </c>
      <c r="B46" s="53"/>
      <c r="C46" s="53"/>
      <c r="D46" s="53"/>
      <c r="E46" s="53"/>
      <c r="F46" s="53"/>
      <c r="G46" s="54"/>
      <c r="H46" s="13"/>
      <c r="I46" s="13"/>
      <c r="J46" s="13"/>
      <c r="K46" s="13"/>
      <c r="L46" s="13"/>
      <c r="M46" s="13"/>
      <c r="N46" s="13">
        <v>174621.81</v>
      </c>
      <c r="O46" s="13"/>
      <c r="P46" s="13"/>
      <c r="Q46" s="13"/>
      <c r="R46" s="13"/>
      <c r="S46" s="13"/>
      <c r="T46" s="22">
        <v>174621.81</v>
      </c>
    </row>
    <row r="47" spans="1:20" hidden="1">
      <c r="A47" s="47"/>
      <c r="B47" s="47"/>
      <c r="C47" s="47"/>
      <c r="D47" s="47"/>
      <c r="E47" s="47"/>
      <c r="F47" s="47"/>
      <c r="G47" s="47"/>
      <c r="H47" s="14"/>
      <c r="I47" s="1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0">
        <f>H47+I47+J47+K47+L47+M47+N47+O47+P47+Q47+R47+S47</f>
        <v>0</v>
      </c>
    </row>
    <row r="48" spans="1:20">
      <c r="A48" s="21" t="s">
        <v>57</v>
      </c>
      <c r="B48" s="21"/>
      <c r="C48" s="21"/>
      <c r="D48" s="21"/>
      <c r="E48" s="21"/>
      <c r="F48" s="21"/>
      <c r="G48" s="21"/>
      <c r="H48" s="14"/>
      <c r="I48" s="14"/>
      <c r="J48" s="13"/>
      <c r="K48" s="13"/>
      <c r="L48" s="13"/>
      <c r="M48" s="13"/>
      <c r="N48" s="13"/>
      <c r="O48" s="13">
        <v>129696.38</v>
      </c>
      <c r="P48" s="13"/>
      <c r="Q48" s="13"/>
      <c r="R48" s="13"/>
      <c r="S48" s="13"/>
      <c r="T48" s="20">
        <f>O48</f>
        <v>129696.38</v>
      </c>
    </row>
    <row r="49" spans="1:22">
      <c r="A49" s="65" t="s">
        <v>58</v>
      </c>
      <c r="B49" s="65"/>
      <c r="C49" s="65"/>
      <c r="D49" s="65"/>
      <c r="E49" s="65"/>
      <c r="F49" s="65"/>
      <c r="G49" s="65"/>
      <c r="H49" s="19"/>
      <c r="I49" s="17"/>
      <c r="J49" s="17"/>
      <c r="K49" s="17"/>
      <c r="L49" s="17"/>
      <c r="M49" s="17"/>
      <c r="N49" s="13"/>
      <c r="O49" s="13"/>
      <c r="P49" s="13"/>
      <c r="Q49" s="13"/>
      <c r="R49" s="13"/>
      <c r="S49" s="13"/>
      <c r="T49" s="17">
        <f>9971.46+8266.32+70166.94+73932.76</f>
        <v>162337.47999999998</v>
      </c>
      <c r="U49" s="16"/>
      <c r="V49" s="26">
        <f>V50+V51+V52+V53+V54+V55+V56+V57+V58+V59+V60+V61+V62+V63</f>
        <v>3067851.54</v>
      </c>
    </row>
    <row r="50" spans="1:22" ht="120" customHeight="1">
      <c r="A50" s="45" t="s">
        <v>59</v>
      </c>
      <c r="B50" s="45"/>
      <c r="C50" s="45"/>
      <c r="D50" s="45"/>
      <c r="E50" s="45"/>
      <c r="F50" s="45"/>
      <c r="G50" s="46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0">
        <f>$T$49/$V$49*V50</f>
        <v>124976.49331200776</v>
      </c>
      <c r="V50">
        <f>400+1424739.98+537724.91+3740.28+2734.89+392464.05</f>
        <v>2361804.11</v>
      </c>
    </row>
    <row r="51" spans="1:22">
      <c r="A51" s="34" t="s">
        <v>42</v>
      </c>
      <c r="B51" s="34"/>
      <c r="C51" s="34"/>
      <c r="D51" s="34"/>
      <c r="E51" s="34"/>
      <c r="F51" s="34"/>
      <c r="G51" s="5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20">
        <f t="shared" ref="T51:T63" si="3">$T$49/$V$49*V51</f>
        <v>3538.7129336558437</v>
      </c>
      <c r="V51">
        <f>48577.8+18296.75</f>
        <v>66874.55</v>
      </c>
    </row>
    <row r="52" spans="1:22">
      <c r="A52" s="34" t="s">
        <v>60</v>
      </c>
      <c r="B52" s="34"/>
      <c r="C52" s="34"/>
      <c r="D52" s="34"/>
      <c r="E52" s="34"/>
      <c r="F52" s="34"/>
      <c r="G52" s="5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20">
        <f t="shared" si="3"/>
        <v>1894.5563114452398</v>
      </c>
      <c r="V52">
        <f>29726.6+681.85+526.09+4680+188.76</f>
        <v>35803.299999999996</v>
      </c>
    </row>
    <row r="53" spans="1:22">
      <c r="A53" s="34" t="s">
        <v>61</v>
      </c>
      <c r="B53" s="34"/>
      <c r="C53" s="34"/>
      <c r="D53" s="34"/>
      <c r="E53" s="34"/>
      <c r="F53" s="34"/>
      <c r="G53" s="5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0">
        <f t="shared" si="3"/>
        <v>185.20491379449211</v>
      </c>
      <c r="V53">
        <v>3500</v>
      </c>
    </row>
    <row r="54" spans="1:22">
      <c r="A54" s="34" t="s">
        <v>62</v>
      </c>
      <c r="B54" s="34"/>
      <c r="C54" s="34"/>
      <c r="D54" s="34"/>
      <c r="E54" s="34"/>
      <c r="F54" s="34"/>
      <c r="G54" s="5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0">
        <f t="shared" si="3"/>
        <v>7197.6328520315537</v>
      </c>
      <c r="V54" s="16">
        <v>136020.76999999999</v>
      </c>
    </row>
    <row r="55" spans="1:22">
      <c r="A55" s="34" t="s">
        <v>63</v>
      </c>
      <c r="B55" s="34"/>
      <c r="C55" s="34"/>
      <c r="D55" s="34"/>
      <c r="E55" s="34"/>
      <c r="F55" s="34"/>
      <c r="G55" s="5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0">
        <f t="shared" si="3"/>
        <v>14326.000124617762</v>
      </c>
      <c r="V55">
        <f>144000+59500+4980+3400+31150.56+27702</f>
        <v>270732.56</v>
      </c>
    </row>
    <row r="56" spans="1:22">
      <c r="A56" s="34" t="s">
        <v>64</v>
      </c>
      <c r="B56" s="34"/>
      <c r="C56" s="34"/>
      <c r="D56" s="34"/>
      <c r="E56" s="34"/>
      <c r="F56" s="34"/>
      <c r="G56" s="5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0">
        <f t="shared" si="3"/>
        <v>4806.5977281774194</v>
      </c>
      <c r="V56">
        <f>637+360+89578.02+260</f>
        <v>90835.02</v>
      </c>
    </row>
    <row r="57" spans="1:22">
      <c r="A57" s="34" t="s">
        <v>65</v>
      </c>
      <c r="B57" s="34"/>
      <c r="C57" s="34"/>
      <c r="D57" s="34"/>
      <c r="E57" s="34"/>
      <c r="F57" s="34"/>
      <c r="G57" s="51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0">
        <f t="shared" si="3"/>
        <v>775.21485345408848</v>
      </c>
      <c r="V57">
        <v>14650</v>
      </c>
    </row>
    <row r="58" spans="1:22">
      <c r="A58" s="34" t="s">
        <v>66</v>
      </c>
      <c r="B58" s="34"/>
      <c r="C58" s="34"/>
      <c r="D58" s="34"/>
      <c r="E58" s="34"/>
      <c r="F58" s="34"/>
      <c r="G58" s="51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20">
        <f t="shared" si="3"/>
        <v>1297.7811008631791</v>
      </c>
      <c r="V58">
        <v>24525.45</v>
      </c>
    </row>
    <row r="59" spans="1:22">
      <c r="A59" s="34" t="s">
        <v>67</v>
      </c>
      <c r="B59" s="34"/>
      <c r="C59" s="34"/>
      <c r="D59" s="34"/>
      <c r="E59" s="34"/>
      <c r="F59" s="34"/>
      <c r="G59" s="51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20">
        <f t="shared" si="3"/>
        <v>1307.7668206580815</v>
      </c>
      <c r="V59">
        <f>600+2813.16+1456+3000+6320+2260+4220+850+2705+490</f>
        <v>24714.16</v>
      </c>
    </row>
    <row r="60" spans="1:22">
      <c r="A60" s="34" t="s">
        <v>68</v>
      </c>
      <c r="B60" s="34"/>
      <c r="C60" s="34"/>
      <c r="D60" s="34"/>
      <c r="E60" s="34"/>
      <c r="F60" s="34"/>
      <c r="G60" s="51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20">
        <f t="shared" si="3"/>
        <v>848.76766207532955</v>
      </c>
      <c r="V60">
        <f>700+14440+900</f>
        <v>16040</v>
      </c>
    </row>
    <row r="61" spans="1:22">
      <c r="A61" s="50" t="s">
        <v>69</v>
      </c>
      <c r="B61" s="34"/>
      <c r="C61" s="34"/>
      <c r="D61" s="34"/>
      <c r="E61" s="34"/>
      <c r="F61" s="34"/>
      <c r="G61" s="51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20">
        <f t="shared" si="3"/>
        <v>650.49257293591188</v>
      </c>
      <c r="V61">
        <v>12293</v>
      </c>
    </row>
    <row r="62" spans="1:22">
      <c r="A62" s="50" t="s">
        <v>70</v>
      </c>
      <c r="B62" s="34"/>
      <c r="C62" s="34"/>
      <c r="D62" s="34"/>
      <c r="E62" s="34"/>
      <c r="F62" s="34"/>
      <c r="G62" s="51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20">
        <f t="shared" si="3"/>
        <v>374.57693814936033</v>
      </c>
      <c r="V62">
        <f>768.75+4310+2000</f>
        <v>7078.75</v>
      </c>
    </row>
    <row r="63" spans="1:22">
      <c r="A63" s="50" t="s">
        <v>71</v>
      </c>
      <c r="B63" s="34"/>
      <c r="C63" s="34"/>
      <c r="D63" s="34"/>
      <c r="E63" s="34"/>
      <c r="F63" s="34"/>
      <c r="G63" s="51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20">
        <f t="shared" si="3"/>
        <v>157.68187613394093</v>
      </c>
      <c r="V63">
        <v>2979.87</v>
      </c>
    </row>
    <row r="64" spans="1:22">
      <c r="A64" s="36" t="s">
        <v>72</v>
      </c>
      <c r="B64" s="49"/>
      <c r="C64" s="49"/>
      <c r="D64" s="49"/>
      <c r="E64" s="49"/>
      <c r="F64" s="49"/>
      <c r="G64" s="49"/>
      <c r="H64" s="19"/>
      <c r="I64" s="17"/>
      <c r="J64" s="17"/>
      <c r="K64" s="13"/>
      <c r="L64" s="13"/>
      <c r="M64" s="13"/>
      <c r="N64" s="13"/>
      <c r="O64" s="13"/>
      <c r="P64" s="13"/>
      <c r="Q64" s="13"/>
      <c r="R64" s="13"/>
      <c r="S64" s="13"/>
      <c r="T64" s="17">
        <v>31823.65</v>
      </c>
    </row>
    <row r="65" spans="1:22">
      <c r="A65" s="36" t="s">
        <v>73</v>
      </c>
      <c r="B65" s="36"/>
      <c r="C65" s="36"/>
      <c r="D65" s="36"/>
      <c r="E65" s="36"/>
      <c r="F65" s="36"/>
      <c r="G65" s="36"/>
      <c r="H65" s="24">
        <f>H64+H49+H34+H18+H35+H45</f>
        <v>0</v>
      </c>
      <c r="I65" s="24">
        <f t="shared" ref="I65:S65" si="4">I64+I49+I34+I18+I35+I45</f>
        <v>0</v>
      </c>
      <c r="J65" s="24">
        <f t="shared" si="4"/>
        <v>377.48</v>
      </c>
      <c r="K65" s="24">
        <f t="shared" si="4"/>
        <v>19742.29</v>
      </c>
      <c r="L65" s="24">
        <f t="shared" si="4"/>
        <v>0</v>
      </c>
      <c r="M65" s="24">
        <f t="shared" si="4"/>
        <v>0</v>
      </c>
      <c r="N65" s="24">
        <f t="shared" si="4"/>
        <v>176477.77</v>
      </c>
      <c r="O65" s="24">
        <f t="shared" si="4"/>
        <v>134455.17000000001</v>
      </c>
      <c r="P65" s="24">
        <f t="shared" si="4"/>
        <v>1103.56</v>
      </c>
      <c r="Q65" s="24">
        <f t="shared" si="4"/>
        <v>455.23</v>
      </c>
      <c r="R65" s="24">
        <f t="shared" si="4"/>
        <v>2010.39</v>
      </c>
      <c r="S65" s="24">
        <f t="shared" si="4"/>
        <v>4759.75</v>
      </c>
      <c r="T65" s="15">
        <f>T18+T34+T35+T45+T49+T64</f>
        <v>785090.92</v>
      </c>
      <c r="U65" s="27"/>
    </row>
    <row r="67" spans="1:22">
      <c r="A67" s="66" t="s">
        <v>74</v>
      </c>
      <c r="B67" s="35"/>
      <c r="C67" s="35"/>
      <c r="D67" s="35"/>
      <c r="E67" s="35"/>
      <c r="F67" s="35"/>
      <c r="G67" s="39"/>
      <c r="H67" s="13" t="s">
        <v>18</v>
      </c>
      <c r="I67" s="8" t="s">
        <v>75</v>
      </c>
      <c r="J67" s="8" t="s">
        <v>20</v>
      </c>
      <c r="K67" s="8" t="s">
        <v>21</v>
      </c>
      <c r="L67" s="8" t="s">
        <v>22</v>
      </c>
      <c r="M67" s="8" t="s">
        <v>23</v>
      </c>
      <c r="N67" s="8" t="s">
        <v>24</v>
      </c>
      <c r="O67" s="8" t="s">
        <v>25</v>
      </c>
      <c r="P67" s="8" t="s">
        <v>26</v>
      </c>
      <c r="Q67" s="8" t="s">
        <v>27</v>
      </c>
      <c r="R67" s="8" t="s">
        <v>28</v>
      </c>
      <c r="S67" s="8" t="s">
        <v>29</v>
      </c>
      <c r="T67" s="13"/>
    </row>
    <row r="68" spans="1:22">
      <c r="A68" s="67" t="s">
        <v>76</v>
      </c>
      <c r="B68" s="68"/>
      <c r="C68" s="68"/>
      <c r="D68" s="68"/>
      <c r="E68" s="68"/>
      <c r="F68" s="68"/>
      <c r="G68" s="69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7">
        <v>-14466.86</v>
      </c>
    </row>
    <row r="69" spans="1:22">
      <c r="A69" s="35" t="s">
        <v>13</v>
      </c>
      <c r="B69" s="35"/>
      <c r="C69" s="35"/>
      <c r="D69" s="35"/>
      <c r="E69" s="35"/>
      <c r="F69" s="35"/>
      <c r="G69" s="39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>
        <v>0</v>
      </c>
      <c r="T69" s="17">
        <v>-567.22</v>
      </c>
    </row>
    <row r="70" spans="1:22">
      <c r="A70" s="35" t="s">
        <v>77</v>
      </c>
      <c r="B70" s="35"/>
      <c r="C70" s="35"/>
      <c r="D70" s="35"/>
      <c r="E70" s="35"/>
      <c r="F70" s="35"/>
      <c r="G70" s="39"/>
      <c r="H70" s="13"/>
      <c r="I70" s="13"/>
      <c r="J70" s="13"/>
      <c r="K70" s="13"/>
      <c r="L70" s="14"/>
      <c r="M70" s="14"/>
      <c r="N70" s="13"/>
      <c r="O70" s="13"/>
      <c r="P70" s="13"/>
      <c r="Q70" s="13"/>
      <c r="R70" s="13"/>
      <c r="S70" s="13"/>
      <c r="T70" s="17">
        <f>T71+T72</f>
        <v>110891.05</v>
      </c>
    </row>
    <row r="71" spans="1:22">
      <c r="A71" s="39" t="s">
        <v>78</v>
      </c>
      <c r="B71" s="37"/>
      <c r="C71" s="37"/>
      <c r="D71" s="37"/>
      <c r="E71" s="37"/>
      <c r="F71" s="37"/>
      <c r="G71" s="38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22">
        <v>6310.13</v>
      </c>
    </row>
    <row r="72" spans="1:22">
      <c r="A72" s="39" t="s">
        <v>79</v>
      </c>
      <c r="B72" s="37"/>
      <c r="C72" s="37"/>
      <c r="D72" s="37"/>
      <c r="E72" s="37"/>
      <c r="F72" s="37"/>
      <c r="G72" s="38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22">
        <v>104580.92</v>
      </c>
      <c r="V72" s="10" t="s">
        <v>21</v>
      </c>
    </row>
    <row r="73" spans="1:22">
      <c r="A73" s="35" t="s">
        <v>80</v>
      </c>
      <c r="B73" s="35"/>
      <c r="C73" s="35"/>
      <c r="D73" s="35"/>
      <c r="E73" s="35"/>
      <c r="F73" s="35"/>
      <c r="G73" s="39"/>
      <c r="H73" s="13"/>
      <c r="I73" s="13"/>
      <c r="J73" s="13"/>
      <c r="K73" s="13"/>
      <c r="L73" s="13"/>
      <c r="M73" s="13"/>
      <c r="N73" s="13"/>
      <c r="O73" s="13"/>
      <c r="P73" s="13"/>
      <c r="Q73" s="14"/>
      <c r="R73" s="13"/>
      <c r="S73" s="13"/>
      <c r="T73" s="17">
        <f>T74</f>
        <v>104580.92</v>
      </c>
    </row>
    <row r="74" spans="1:22">
      <c r="A74" s="70" t="s">
        <v>81</v>
      </c>
      <c r="B74" s="37"/>
      <c r="C74" s="37"/>
      <c r="D74" s="37"/>
      <c r="E74" s="37"/>
      <c r="F74" s="37"/>
      <c r="G74" s="38"/>
      <c r="H74" s="13"/>
      <c r="I74" s="13"/>
      <c r="J74" s="13"/>
      <c r="K74" s="13"/>
      <c r="L74" s="13"/>
      <c r="M74" s="13"/>
      <c r="N74" s="13"/>
      <c r="O74" s="13"/>
      <c r="P74" s="13"/>
      <c r="Q74" s="14"/>
      <c r="R74" s="13"/>
      <c r="S74" s="13"/>
      <c r="T74" s="17">
        <v>104580.92</v>
      </c>
    </row>
    <row r="75" spans="1:22">
      <c r="A75" s="67" t="s">
        <v>82</v>
      </c>
      <c r="B75" s="68"/>
      <c r="C75" s="68"/>
      <c r="D75" s="68"/>
      <c r="E75" s="68"/>
      <c r="F75" s="68"/>
      <c r="G75" s="69"/>
      <c r="H75" s="8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28">
        <f>T68+T70-T73</f>
        <v>-8156.7299999999959</v>
      </c>
    </row>
    <row r="76" spans="1:22">
      <c r="A76" s="29"/>
    </row>
    <row r="77" spans="1:22">
      <c r="A77" s="71" t="s">
        <v>83</v>
      </c>
      <c r="B77" s="71"/>
      <c r="C77" s="71"/>
      <c r="D77" s="71"/>
      <c r="E77" s="71"/>
      <c r="F77" s="71"/>
      <c r="G77" s="71"/>
      <c r="H77" s="49"/>
      <c r="I77" s="49"/>
      <c r="T77" s="17">
        <v>138714.82999999999</v>
      </c>
    </row>
    <row r="89" spans="5:5">
      <c r="E89" s="30"/>
    </row>
  </sheetData>
  <mergeCells count="69">
    <mergeCell ref="H77:I77"/>
    <mergeCell ref="A73:G73"/>
    <mergeCell ref="A74:G74"/>
    <mergeCell ref="A75:G75"/>
    <mergeCell ref="A77:G77"/>
    <mergeCell ref="A69:G69"/>
    <mergeCell ref="A70:G70"/>
    <mergeCell ref="A71:G71"/>
    <mergeCell ref="A72:G72"/>
    <mergeCell ref="A62:G62"/>
    <mergeCell ref="A63:G63"/>
    <mergeCell ref="A64:G64"/>
    <mergeCell ref="A65:G65"/>
    <mergeCell ref="A67:G67"/>
    <mergeCell ref="A68:G68"/>
    <mergeCell ref="A56:G56"/>
    <mergeCell ref="A57:G57"/>
    <mergeCell ref="A58:G58"/>
    <mergeCell ref="A59:G59"/>
    <mergeCell ref="A60:G60"/>
    <mergeCell ref="A61:G61"/>
    <mergeCell ref="A50:G50"/>
    <mergeCell ref="A51:G51"/>
    <mergeCell ref="A52:G52"/>
    <mergeCell ref="A53:G53"/>
    <mergeCell ref="A54:G54"/>
    <mergeCell ref="A55:G55"/>
    <mergeCell ref="A42:G42"/>
    <mergeCell ref="A44:G44"/>
    <mergeCell ref="A45:G45"/>
    <mergeCell ref="A46:G46"/>
    <mergeCell ref="A47:G47"/>
    <mergeCell ref="A49:G49"/>
    <mergeCell ref="A33:G33"/>
    <mergeCell ref="A34:G34"/>
    <mergeCell ref="A35:G35"/>
    <mergeCell ref="A36:G36"/>
    <mergeCell ref="A37:G37"/>
    <mergeCell ref="A40:G40"/>
    <mergeCell ref="A27:G27"/>
    <mergeCell ref="A28:G28"/>
    <mergeCell ref="A29:G29"/>
    <mergeCell ref="A30:G30"/>
    <mergeCell ref="A31:G31"/>
    <mergeCell ref="A32:G32"/>
    <mergeCell ref="A21:G21"/>
    <mergeCell ref="A22:G22"/>
    <mergeCell ref="A23:G23"/>
    <mergeCell ref="A24:G24"/>
    <mergeCell ref="A25:G25"/>
    <mergeCell ref="A26:G26"/>
    <mergeCell ref="A15:F15"/>
    <mergeCell ref="A16:F16"/>
    <mergeCell ref="A17:G17"/>
    <mergeCell ref="A18:G18"/>
    <mergeCell ref="A19:G19"/>
    <mergeCell ref="A20:G20"/>
    <mergeCell ref="A14:F14"/>
    <mergeCell ref="A7:F7"/>
    <mergeCell ref="A8:F8"/>
    <mergeCell ref="A9:F9"/>
    <mergeCell ref="A10:F10"/>
    <mergeCell ref="A11:F11"/>
    <mergeCell ref="A3:G3"/>
    <mergeCell ref="A4:G4"/>
    <mergeCell ref="H4:I4"/>
    <mergeCell ref="A5:B5"/>
    <mergeCell ref="A12:G12"/>
    <mergeCell ref="A13:F1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2015-03-12T08:38:35Z</dcterms:modified>
</cp:coreProperties>
</file>