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35" i="1"/>
  <c r="L63"/>
  <c r="L80"/>
  <c r="K71"/>
  <c r="K35"/>
  <c r="K63"/>
  <c r="K80"/>
  <c r="J71"/>
  <c r="J35"/>
  <c r="J44"/>
  <c r="J63"/>
  <c r="J80"/>
  <c r="I71"/>
  <c r="I35"/>
  <c r="I44"/>
  <c r="I63"/>
  <c r="I80"/>
  <c r="H35"/>
  <c r="H44"/>
  <c r="H63"/>
  <c r="H80"/>
  <c r="T76"/>
  <c r="T68"/>
  <c r="N71"/>
  <c r="T71"/>
  <c r="T75"/>
  <c r="T74"/>
  <c r="T73"/>
  <c r="T72"/>
  <c r="T70"/>
  <c r="T67"/>
  <c r="T19"/>
  <c r="T22"/>
  <c r="T25"/>
  <c r="T29"/>
  <c r="T30"/>
  <c r="T31"/>
  <c r="T32"/>
  <c r="T33"/>
  <c r="T28"/>
  <c r="T18"/>
  <c r="T34"/>
  <c r="M35"/>
  <c r="N35"/>
  <c r="O35"/>
  <c r="P35"/>
  <c r="Q35"/>
  <c r="R35"/>
  <c r="S35"/>
  <c r="T35"/>
  <c r="T44"/>
  <c r="T47"/>
  <c r="T63"/>
  <c r="S63"/>
  <c r="R63"/>
  <c r="Q63"/>
  <c r="P63"/>
  <c r="O63"/>
  <c r="N63"/>
  <c r="M63"/>
  <c r="V48"/>
  <c r="V49"/>
  <c r="V50"/>
  <c r="V53"/>
  <c r="V54"/>
  <c r="V57"/>
  <c r="V58"/>
  <c r="V60"/>
  <c r="V47"/>
  <c r="T61"/>
  <c r="T60"/>
  <c r="T59"/>
  <c r="T58"/>
  <c r="T57"/>
  <c r="T56"/>
  <c r="T55"/>
  <c r="T54"/>
  <c r="T53"/>
  <c r="T52"/>
  <c r="T51"/>
  <c r="T50"/>
  <c r="T49"/>
  <c r="T48"/>
  <c r="T46"/>
  <c r="T45"/>
  <c r="T36"/>
  <c r="T37"/>
  <c r="T38"/>
  <c r="T39"/>
  <c r="T40"/>
  <c r="T41"/>
  <c r="T42"/>
  <c r="T43"/>
  <c r="C5"/>
  <c r="T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S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смете</t>
        </r>
      </text>
    </comment>
  </commentList>
</comments>
</file>

<file path=xl/sharedStrings.xml><?xml version="1.0" encoding="utf-8"?>
<sst xmlns="http://schemas.openxmlformats.org/spreadsheetml/2006/main" count="96" uniqueCount="83">
  <si>
    <t xml:space="preserve">Отчет о финансово-хозяйственной деятельности МКД </t>
  </si>
  <si>
    <t>за 2014 год</t>
  </si>
  <si>
    <t>ул. Пионерская д.1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</si>
  <si>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</si>
  <si>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</si>
  <si>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</si>
  <si>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</si>
  <si>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</si>
  <si>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</si>
  <si>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</si>
  <si>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</si>
  <si>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</si>
  <si>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</si>
  <si>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</si>
  <si>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</si>
  <si>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</si>
  <si>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</si>
  <si>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</si>
  <si>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</si>
  <si>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</si>
  <si>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</si>
  <si>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</si>
  <si>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</si>
  <si>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</si>
  <si>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</si>
  <si>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</si>
  <si>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</si>
  <si>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</si>
  <si>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</si>
  <si>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</si>
  <si>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</si>
  <si>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</si>
  <si>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</si>
  <si>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</si>
  <si>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</si>
  <si>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Дератизация, дезинсекция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</si>
  <si>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</si>
  <si>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</si>
  <si>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</si>
  <si>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</si>
  <si>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</si>
  <si>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</si>
  <si>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</si>
  <si>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</si>
  <si>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</si>
  <si>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</si>
  <si>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</si>
  <si>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</si>
  <si>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Смена автоматов</t>
  </si>
  <si>
    <t>Ревизия электрощитов</t>
  </si>
  <si>
    <t>Замена светильников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</si>
  <si>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</si>
  <si>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</si>
  <si>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</si>
  <si>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</si>
  <si>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</si>
  <si>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</si>
  <si>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</si>
  <si>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</si>
  <si>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</si>
  <si>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</si>
  <si>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</si>
  <si>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</si>
  <si>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</si>
  <si>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</si>
  <si>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</si>
  <si>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</si>
  <si>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</si>
  <si>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</si>
  <si>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</si>
  <si>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</si>
  <si>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</si>
  <si>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</si>
  <si>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</si>
  <si>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</si>
  <si>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</si>
  <si>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</si>
  <si>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канализации</t>
  </si>
  <si>
    <t>установка коробов над вентшахтами</t>
  </si>
  <si>
    <t>ремонт крылец</t>
  </si>
  <si>
    <t>Остаток средств на 01.01.2015г.</t>
  </si>
  <si>
    <t>Взыскано с собственников за услуги управления за 2014 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</si>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</sst>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5" xfId="0" applyBorder="1" applyAlignment="1"/>
    <xf numFmtId="0" fontId="6" fillId="0" borderId="1" xfId="0" applyFont="1" applyBorder="1"/>
    <xf numFmtId="2" fontId="4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/>
    <xf numFmtId="0" fontId="2" fillId="0" borderId="0" xfId="0" applyFont="1"/>
    <xf numFmtId="2" fontId="7" fillId="0" borderId="2" xfId="0" applyNumberFormat="1" applyFont="1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4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/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0"/>
  <sheetViews>
    <sheetView tabSelected="1" workbookViewId="0">
      <selection activeCell="G80" sqref="G80"/>
    </sheetView>
  </sheetViews>
  <sheetFormatPr defaultRowHeight="15"/>
  <cols>
    <col min="4" max="4" width="12.140625" customWidth="1"/>
    <col min="6" max="6" width="10" customWidth="1"/>
    <col min="7" max="7" width="10.42578125" customWidth="1"/>
    <col min="8" max="8" width="10.28515625" hidden="1" customWidth="1"/>
    <col min="9" max="10" width="0" hidden="1" customWidth="1"/>
    <col min="11" max="11" width="10.140625" hidden="1" customWidth="1"/>
    <col min="12" max="19" width="0" hidden="1" customWidth="1"/>
    <col min="20" max="20" width="11.85546875" customWidth="1"/>
    <col min="21" max="21" width="10.140625" customWidth="1"/>
    <col min="22" max="22" width="11" hidden="1" customWidth="1"/>
  </cols>
  <sheetData>
    <row r="2" spans="1:20" ht="15.75">
      <c r="A2" s="1" t="s">
        <v>0</v>
      </c>
    </row>
    <row r="3" spans="1:20">
      <c r="A3" s="33" t="s">
        <v>1</v>
      </c>
      <c r="B3" s="33"/>
      <c r="C3" s="33"/>
      <c r="D3" s="33"/>
      <c r="E3" s="33"/>
      <c r="F3" s="33"/>
      <c r="G3" s="33"/>
    </row>
    <row r="4" spans="1:20">
      <c r="A4" s="34" t="s">
        <v>2</v>
      </c>
      <c r="B4" s="35"/>
      <c r="C4" s="35"/>
      <c r="D4" s="35"/>
      <c r="E4" s="35"/>
      <c r="F4" s="35"/>
      <c r="G4" s="35"/>
      <c r="H4" s="2"/>
      <c r="I4" s="2"/>
    </row>
    <row r="5" spans="1:20" ht="43.5" customHeight="1">
      <c r="A5" s="36" t="s">
        <v>3</v>
      </c>
      <c r="B5" s="37"/>
      <c r="C5" s="3">
        <f>E5+G5</f>
        <v>3285.8</v>
      </c>
      <c r="D5" s="4" t="s">
        <v>4</v>
      </c>
      <c r="E5" s="5">
        <v>2300.2600000000002</v>
      </c>
      <c r="F5" s="4" t="s">
        <v>5</v>
      </c>
      <c r="G5" s="5">
        <v>985.54</v>
      </c>
      <c r="H5" s="6"/>
    </row>
    <row r="6" spans="1:20">
      <c r="G6" s="7" t="s">
        <v>6</v>
      </c>
      <c r="T6" s="7" t="s">
        <v>7</v>
      </c>
    </row>
    <row r="7" spans="1:20">
      <c r="A7" s="38" t="s">
        <v>8</v>
      </c>
      <c r="B7" s="38"/>
      <c r="C7" s="38"/>
      <c r="D7" s="38"/>
      <c r="E7" s="38"/>
      <c r="F7" s="38"/>
      <c r="G7" s="8">
        <f>G8+G9+G10</f>
        <v>11.77</v>
      </c>
      <c r="T7" s="8">
        <f>T8+T9+T10</f>
        <v>13.69</v>
      </c>
    </row>
    <row r="8" spans="1:20">
      <c r="A8" s="39" t="s">
        <v>9</v>
      </c>
      <c r="B8" s="39"/>
      <c r="C8" s="39"/>
      <c r="D8" s="39"/>
      <c r="E8" s="39"/>
      <c r="F8" s="39"/>
      <c r="G8" s="10">
        <v>3.56</v>
      </c>
      <c r="T8" s="10">
        <v>8.0399999999999991</v>
      </c>
    </row>
    <row r="9" spans="1:20">
      <c r="A9" s="40" t="s">
        <v>10</v>
      </c>
      <c r="B9" s="40"/>
      <c r="C9" s="40"/>
      <c r="D9" s="40"/>
      <c r="E9" s="40"/>
      <c r="F9" s="40"/>
      <c r="G9" s="9">
        <v>7.02</v>
      </c>
      <c r="T9" s="9">
        <v>3.72</v>
      </c>
    </row>
    <row r="10" spans="1:20">
      <c r="A10" s="41" t="s">
        <v>11</v>
      </c>
      <c r="B10" s="42"/>
      <c r="C10" s="42"/>
      <c r="D10" s="42"/>
      <c r="E10" s="42"/>
      <c r="F10" s="42"/>
      <c r="G10" s="9">
        <v>1.19</v>
      </c>
      <c r="T10" s="9">
        <v>1.93</v>
      </c>
    </row>
    <row r="11" spans="1:20">
      <c r="A11" s="38" t="s">
        <v>12</v>
      </c>
      <c r="B11" s="38"/>
      <c r="C11" s="38"/>
      <c r="D11" s="38"/>
      <c r="E11" s="38"/>
      <c r="F11" s="38"/>
      <c r="G11" s="12">
        <v>35</v>
      </c>
      <c r="T11" s="12">
        <v>47.48</v>
      </c>
    </row>
    <row r="12" spans="1:20">
      <c r="A12" s="43"/>
      <c r="B12" s="43"/>
      <c r="C12" s="43"/>
      <c r="D12" s="43"/>
      <c r="E12" s="43"/>
      <c r="F12" s="43"/>
      <c r="G12" s="43"/>
    </row>
    <row r="13" spans="1:20">
      <c r="A13" s="39" t="s">
        <v>13</v>
      </c>
      <c r="B13" s="39"/>
      <c r="C13" s="39"/>
      <c r="D13" s="39"/>
      <c r="E13" s="39"/>
      <c r="F13" s="39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6"/>
      <c r="T13" s="18">
        <v>526616.38</v>
      </c>
    </row>
    <row r="14" spans="1:20">
      <c r="A14" s="39" t="s">
        <v>14</v>
      </c>
      <c r="B14" s="39"/>
      <c r="C14" s="39"/>
      <c r="D14" s="39"/>
      <c r="E14" s="39"/>
      <c r="F14" s="39"/>
      <c r="G14" s="14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8">
        <v>526118.14</v>
      </c>
    </row>
    <row r="15" spans="1:20">
      <c r="A15" s="39" t="s">
        <v>15</v>
      </c>
      <c r="B15" s="39"/>
      <c r="C15" s="39"/>
      <c r="D15" s="39"/>
      <c r="E15" s="39"/>
      <c r="F15" s="39"/>
      <c r="G15" s="1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9">
        <f>T63</f>
        <v>323483.09000000003</v>
      </c>
    </row>
    <row r="16" spans="1:20">
      <c r="A16" s="41" t="s">
        <v>16</v>
      </c>
      <c r="B16" s="42"/>
      <c r="C16" s="42"/>
      <c r="D16" s="42"/>
      <c r="E16" s="42"/>
      <c r="F16" s="44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9">
        <f>(T63-T62)/$C$5/12</f>
        <v>7.8171827763913404</v>
      </c>
    </row>
    <row r="17" spans="1:20" ht="15.75">
      <c r="A17" s="45" t="s">
        <v>17</v>
      </c>
      <c r="B17" s="45"/>
      <c r="C17" s="45"/>
      <c r="D17" s="45"/>
      <c r="E17" s="45"/>
      <c r="F17" s="45"/>
      <c r="G17" s="46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</row>
    <row r="18" spans="1:20">
      <c r="A18" s="47" t="s">
        <v>31</v>
      </c>
      <c r="B18" s="47"/>
      <c r="C18" s="47"/>
      <c r="D18" s="47"/>
      <c r="E18" s="47"/>
      <c r="F18" s="47"/>
      <c r="G18" s="48"/>
      <c r="H18" s="21"/>
      <c r="I18" s="21"/>
      <c r="J18" s="21"/>
      <c r="K18" s="21"/>
      <c r="L18" s="21"/>
      <c r="M18" s="21"/>
      <c r="N18" s="16"/>
      <c r="O18" s="16"/>
      <c r="P18" s="16"/>
      <c r="Q18" s="16"/>
      <c r="R18" s="16"/>
      <c r="S18" s="16"/>
      <c r="T18" s="18">
        <f>T19+T20+T21+T22+T23+T24+T25+T26+T27+T28</f>
        <v>171929.78000000003</v>
      </c>
    </row>
    <row r="19" spans="1:20" ht="105.75" customHeight="1">
      <c r="A19" s="49" t="s">
        <v>32</v>
      </c>
      <c r="B19" s="50"/>
      <c r="C19" s="50"/>
      <c r="D19" s="50"/>
      <c r="E19" s="50"/>
      <c r="F19" s="50"/>
      <c r="G19" s="5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2">
        <f>730.13+108105.56+16785.42+1172.52+20595.62</f>
        <v>147389.25</v>
      </c>
    </row>
    <row r="20" spans="1:20" ht="12" hidden="1" customHeight="1">
      <c r="A20" s="52" t="s">
        <v>33</v>
      </c>
      <c r="B20" s="52"/>
      <c r="C20" s="52"/>
      <c r="D20" s="52"/>
      <c r="E20" s="52"/>
      <c r="F20" s="52"/>
      <c r="G20" s="5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2"/>
    </row>
    <row r="21" spans="1:20" ht="12" hidden="1" customHeight="1">
      <c r="A21" s="52" t="s">
        <v>34</v>
      </c>
      <c r="B21" s="52"/>
      <c r="C21" s="52"/>
      <c r="D21" s="52"/>
      <c r="E21" s="52"/>
      <c r="F21" s="52"/>
      <c r="G21" s="5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2"/>
    </row>
    <row r="22" spans="1:20" ht="14.25" customHeight="1">
      <c r="A22" s="52" t="s">
        <v>35</v>
      </c>
      <c r="B22" s="52"/>
      <c r="C22" s="52"/>
      <c r="D22" s="52"/>
      <c r="E22" s="52"/>
      <c r="F22" s="52"/>
      <c r="G22" s="5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2">
        <f>4866.2+2226.64</f>
        <v>7092.84</v>
      </c>
    </row>
    <row r="23" spans="1:20" ht="12" hidden="1" customHeight="1">
      <c r="A23" s="52"/>
      <c r="B23" s="52"/>
      <c r="C23" s="52"/>
      <c r="D23" s="52"/>
      <c r="E23" s="52"/>
      <c r="F23" s="52"/>
      <c r="G23" s="5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2"/>
    </row>
    <row r="24" spans="1:20">
      <c r="A24" s="54" t="s">
        <v>36</v>
      </c>
      <c r="B24" s="54"/>
      <c r="C24" s="54"/>
      <c r="D24" s="54"/>
      <c r="E24" s="54"/>
      <c r="F24" s="54"/>
      <c r="G24" s="5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2">
        <v>4285.78</v>
      </c>
    </row>
    <row r="25" spans="1:20">
      <c r="A25" s="55" t="s">
        <v>37</v>
      </c>
      <c r="B25" s="43"/>
      <c r="C25" s="43"/>
      <c r="D25" s="43"/>
      <c r="E25" s="43"/>
      <c r="F25" s="43"/>
      <c r="G25" s="5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2">
        <f>1943.88+1396.59</f>
        <v>3340.4700000000003</v>
      </c>
    </row>
    <row r="26" spans="1:20">
      <c r="A26" s="55" t="s">
        <v>38</v>
      </c>
      <c r="B26" s="43"/>
      <c r="C26" s="43"/>
      <c r="D26" s="43"/>
      <c r="E26" s="43"/>
      <c r="F26" s="43"/>
      <c r="G26" s="5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2">
        <v>1073.42</v>
      </c>
    </row>
    <row r="27" spans="1:20" ht="25.5" customHeight="1">
      <c r="A27" s="49" t="s">
        <v>39</v>
      </c>
      <c r="B27" s="50"/>
      <c r="C27" s="50"/>
      <c r="D27" s="50"/>
      <c r="E27" s="50"/>
      <c r="F27" s="50"/>
      <c r="G27" s="5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2">
        <v>840.35</v>
      </c>
    </row>
    <row r="28" spans="1:20" ht="14.25" customHeight="1">
      <c r="A28" s="57" t="s">
        <v>40</v>
      </c>
      <c r="B28" s="58"/>
      <c r="C28" s="58"/>
      <c r="D28" s="58"/>
      <c r="E28" s="58"/>
      <c r="F28" s="58"/>
      <c r="G28" s="5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2">
        <f>T29+T30+T31+T32+T33</f>
        <v>7907.6699999999992</v>
      </c>
    </row>
    <row r="29" spans="1:20" ht="15" customHeight="1">
      <c r="A29" s="60" t="s">
        <v>41</v>
      </c>
      <c r="B29" s="61"/>
      <c r="C29" s="61"/>
      <c r="D29" s="61"/>
      <c r="E29" s="61"/>
      <c r="F29" s="61"/>
      <c r="G29" s="62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4">
        <f>865.35+117.87+90.97+3163.36</f>
        <v>4237.55</v>
      </c>
    </row>
    <row r="30" spans="1:20" ht="16.5" customHeight="1">
      <c r="A30" s="60" t="s">
        <v>42</v>
      </c>
      <c r="B30" s="61"/>
      <c r="C30" s="61"/>
      <c r="D30" s="61"/>
      <c r="E30" s="61"/>
      <c r="F30" s="61"/>
      <c r="G30" s="6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4">
        <f>1249.32+244.08</f>
        <v>1493.3999999999999</v>
      </c>
    </row>
    <row r="31" spans="1:20" ht="12.75" customHeight="1">
      <c r="A31" s="63" t="s">
        <v>43</v>
      </c>
      <c r="B31" s="64"/>
      <c r="C31" s="64"/>
      <c r="D31" s="64"/>
      <c r="E31" s="64"/>
      <c r="F31" s="64"/>
      <c r="G31" s="6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4">
        <f>828.96+225.23</f>
        <v>1054.19</v>
      </c>
    </row>
    <row r="32" spans="1:20" ht="15.75" customHeight="1">
      <c r="A32" s="60" t="s">
        <v>44</v>
      </c>
      <c r="B32" s="61"/>
      <c r="C32" s="61"/>
      <c r="D32" s="61"/>
      <c r="E32" s="61"/>
      <c r="F32" s="61"/>
      <c r="G32" s="6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4">
        <f>20.44+1043.23</f>
        <v>1063.67</v>
      </c>
    </row>
    <row r="33" spans="1:22" ht="15" customHeight="1">
      <c r="A33" s="60" t="s">
        <v>45</v>
      </c>
      <c r="B33" s="43"/>
      <c r="C33" s="43"/>
      <c r="D33" s="43"/>
      <c r="E33" s="43"/>
      <c r="F33" s="43"/>
      <c r="G33" s="5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4">
        <f>26.16+32.7</f>
        <v>58.86</v>
      </c>
    </row>
    <row r="34" spans="1:22" ht="15.75" customHeight="1">
      <c r="A34" s="66" t="s">
        <v>46</v>
      </c>
      <c r="B34" s="67"/>
      <c r="C34" s="67"/>
      <c r="D34" s="67"/>
      <c r="E34" s="67"/>
      <c r="F34" s="67"/>
      <c r="G34" s="68"/>
      <c r="H34" s="21"/>
      <c r="I34" s="21"/>
      <c r="J34" s="21"/>
      <c r="K34" s="18"/>
      <c r="L34" s="18"/>
      <c r="M34" s="18"/>
      <c r="N34" s="16"/>
      <c r="O34" s="16"/>
      <c r="P34" s="16"/>
      <c r="Q34" s="16"/>
      <c r="R34" s="16"/>
      <c r="S34" s="16"/>
      <c r="T34" s="18">
        <f>50804.22-12594.75</f>
        <v>38209.47</v>
      </c>
    </row>
    <row r="35" spans="1:22">
      <c r="A35" s="47" t="s">
        <v>47</v>
      </c>
      <c r="B35" s="47"/>
      <c r="C35" s="47"/>
      <c r="D35" s="47"/>
      <c r="E35" s="47"/>
      <c r="F35" s="47"/>
      <c r="G35" s="48"/>
      <c r="H35" s="25">
        <f t="shared" ref="H35:S35" si="0">H36+H39+H41+H42+H40+H43</f>
        <v>322.82</v>
      </c>
      <c r="I35" s="25">
        <f t="shared" si="0"/>
        <v>0</v>
      </c>
      <c r="J35" s="25">
        <f>J37+J43</f>
        <v>0</v>
      </c>
      <c r="K35" s="25">
        <f>K36+K39+K41+K42+K40+K43+K38+K37</f>
        <v>0</v>
      </c>
      <c r="L35" s="25">
        <f t="shared" si="0"/>
        <v>647</v>
      </c>
      <c r="M35" s="25">
        <f>M36+M39+M41+M42+M40+M43+M38</f>
        <v>0</v>
      </c>
      <c r="N35" s="25">
        <f>N36+N39+N41+N42+N40+N43+N38</f>
        <v>6959.88</v>
      </c>
      <c r="O35" s="25">
        <f t="shared" si="0"/>
        <v>0</v>
      </c>
      <c r="P35" s="25">
        <f>P36+P39+P41+P42+P40+P43+P37</f>
        <v>1949.56</v>
      </c>
      <c r="Q35" s="25">
        <f>Q36+Q39+Q41+Q42+Q40+Q43+Q38+Q37</f>
        <v>3167.21</v>
      </c>
      <c r="R35" s="25">
        <f t="shared" si="0"/>
        <v>0</v>
      </c>
      <c r="S35" s="25">
        <f t="shared" si="0"/>
        <v>0</v>
      </c>
      <c r="T35" s="19">
        <f>H35+I35+J35+K35+L35+M35+N35+O35+P35+Q35+R35+S35</f>
        <v>13046.470000000001</v>
      </c>
      <c r="V35" s="26"/>
    </row>
    <row r="36" spans="1:22" hidden="1">
      <c r="A36" s="52"/>
      <c r="B36" s="52"/>
      <c r="C36" s="52"/>
      <c r="D36" s="52"/>
      <c r="E36" s="52"/>
      <c r="F36" s="52"/>
      <c r="G36" s="52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2">
        <f>H36+I36+J36+K36+L36+M36+N36+O36+P36+Q36+R36+S36</f>
        <v>0</v>
      </c>
    </row>
    <row r="37" spans="1:22">
      <c r="A37" s="23" t="s">
        <v>48</v>
      </c>
      <c r="B37" s="23"/>
      <c r="C37" s="23"/>
      <c r="D37" s="23"/>
      <c r="E37" s="23"/>
      <c r="F37" s="23"/>
      <c r="G37" s="23"/>
      <c r="H37" s="16"/>
      <c r="I37" s="16"/>
      <c r="J37" s="16"/>
      <c r="K37" s="16"/>
      <c r="L37" s="16"/>
      <c r="M37" s="16"/>
      <c r="N37" s="16"/>
      <c r="O37" s="16"/>
      <c r="P37" s="16"/>
      <c r="Q37" s="16">
        <v>2308.6</v>
      </c>
      <c r="R37" s="16"/>
      <c r="S37" s="16"/>
      <c r="T37" s="22">
        <f>H37+I37+J37+K37+L37+M37+N37+O37+P37+Q37+R37+S37</f>
        <v>2308.6</v>
      </c>
    </row>
    <row r="38" spans="1:22">
      <c r="A38" s="23" t="s">
        <v>49</v>
      </c>
      <c r="B38" s="23"/>
      <c r="C38" s="23"/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>
        <v>6025.53</v>
      </c>
      <c r="O38" s="16"/>
      <c r="P38" s="16"/>
      <c r="Q38" s="16"/>
      <c r="R38" s="16"/>
      <c r="S38" s="16"/>
      <c r="T38" s="22">
        <f>H38+I38+J38+K38+L38+M38+N38+O38+P38+Q38+R38+S38</f>
        <v>6025.53</v>
      </c>
    </row>
    <row r="39" spans="1:22" ht="15" customHeight="1">
      <c r="A39" s="52" t="s">
        <v>50</v>
      </c>
      <c r="B39" s="52"/>
      <c r="C39" s="52"/>
      <c r="D39" s="52"/>
      <c r="E39" s="52"/>
      <c r="F39" s="52"/>
      <c r="G39" s="52"/>
      <c r="H39" s="16"/>
      <c r="I39" s="16"/>
      <c r="J39" s="16"/>
      <c r="K39" s="16"/>
      <c r="L39" s="16"/>
      <c r="M39" s="16"/>
      <c r="N39" s="16"/>
      <c r="O39" s="16"/>
      <c r="P39" s="16">
        <v>1306.8699999999999</v>
      </c>
      <c r="Q39" s="16">
        <v>858.61</v>
      </c>
      <c r="R39" s="16"/>
      <c r="S39" s="16"/>
      <c r="T39" s="22">
        <f t="shared" ref="T39:T44" si="1">H39+I39+J39+K39+L39+M39+N39+O39+P39+Q39+R39+S39</f>
        <v>2165.48</v>
      </c>
    </row>
    <row r="40" spans="1:22" hidden="1">
      <c r="A40" s="23"/>
      <c r="B40" s="23"/>
      <c r="C40" s="23"/>
      <c r="D40" s="23"/>
      <c r="E40" s="23"/>
      <c r="F40" s="23"/>
      <c r="G40" s="2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2">
        <f t="shared" si="1"/>
        <v>0</v>
      </c>
    </row>
    <row r="41" spans="1:22" hidden="1">
      <c r="A41" s="52"/>
      <c r="B41" s="52"/>
      <c r="C41" s="52"/>
      <c r="D41" s="52"/>
      <c r="E41" s="52"/>
      <c r="F41" s="52"/>
      <c r="G41" s="52"/>
      <c r="H41" s="17"/>
      <c r="I41" s="1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7">
        <f t="shared" si="1"/>
        <v>0</v>
      </c>
    </row>
    <row r="42" spans="1:22" hidden="1">
      <c r="A42" s="23"/>
      <c r="B42" s="23"/>
      <c r="C42" s="23"/>
      <c r="D42" s="23"/>
      <c r="E42" s="23"/>
      <c r="F42" s="23"/>
      <c r="G42" s="23"/>
      <c r="H42" s="17"/>
      <c r="I42" s="1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2">
        <f t="shared" si="1"/>
        <v>0</v>
      </c>
    </row>
    <row r="43" spans="1:22">
      <c r="A43" s="52" t="s">
        <v>51</v>
      </c>
      <c r="B43" s="52"/>
      <c r="C43" s="52"/>
      <c r="D43" s="52"/>
      <c r="E43" s="52"/>
      <c r="F43" s="52"/>
      <c r="G43" s="52"/>
      <c r="H43" s="17">
        <v>322.82</v>
      </c>
      <c r="I43" s="17"/>
      <c r="J43" s="16"/>
      <c r="K43" s="16"/>
      <c r="L43" s="16">
        <v>647</v>
      </c>
      <c r="M43" s="16"/>
      <c r="N43" s="16">
        <v>934.35</v>
      </c>
      <c r="O43" s="16"/>
      <c r="P43" s="16">
        <v>642.69000000000005</v>
      </c>
      <c r="Q43" s="16"/>
      <c r="R43" s="16"/>
      <c r="S43" s="16"/>
      <c r="T43" s="22">
        <f t="shared" si="1"/>
        <v>2546.86</v>
      </c>
      <c r="U43" s="26"/>
    </row>
    <row r="44" spans="1:22" ht="13.5" customHeight="1">
      <c r="A44" s="47" t="s">
        <v>52</v>
      </c>
      <c r="B44" s="47"/>
      <c r="C44" s="47"/>
      <c r="D44" s="47"/>
      <c r="E44" s="47"/>
      <c r="F44" s="47"/>
      <c r="G44" s="48"/>
      <c r="H44" s="18">
        <f>H45</f>
        <v>0</v>
      </c>
      <c r="I44" s="18">
        <f>I45</f>
        <v>0</v>
      </c>
      <c r="J44" s="18">
        <f>J45</f>
        <v>0</v>
      </c>
      <c r="K44" s="16"/>
      <c r="L44" s="16"/>
      <c r="M44" s="16"/>
      <c r="N44" s="16"/>
      <c r="O44" s="16"/>
      <c r="P44" s="16"/>
      <c r="Q44" s="16"/>
      <c r="R44" s="16"/>
      <c r="S44" s="16"/>
      <c r="T44" s="18">
        <f t="shared" si="1"/>
        <v>0</v>
      </c>
    </row>
    <row r="45" spans="1:22" hidden="1">
      <c r="A45" s="58" t="s">
        <v>53</v>
      </c>
      <c r="B45" s="58"/>
      <c r="C45" s="58"/>
      <c r="D45" s="58"/>
      <c r="E45" s="58"/>
      <c r="F45" s="58"/>
      <c r="G45" s="59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7">
        <f>H45+I45+J45+K45+L45+M45+N45+O45+P45+Q45+R45+S45</f>
        <v>0</v>
      </c>
    </row>
    <row r="46" spans="1:22" hidden="1">
      <c r="A46" s="52"/>
      <c r="B46" s="52"/>
      <c r="C46" s="52"/>
      <c r="D46" s="52"/>
      <c r="E46" s="52"/>
      <c r="F46" s="52"/>
      <c r="G46" s="52"/>
      <c r="H46" s="17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7">
        <f>H46+I46+J46+K46+L46+M46+N46+O46+P46+Q46+R46+S46</f>
        <v>0</v>
      </c>
    </row>
    <row r="47" spans="1:22">
      <c r="A47" s="69" t="s">
        <v>54</v>
      </c>
      <c r="B47" s="69"/>
      <c r="C47" s="69"/>
      <c r="D47" s="69"/>
      <c r="E47" s="69"/>
      <c r="F47" s="69"/>
      <c r="G47" s="69"/>
      <c r="H47" s="21"/>
      <c r="I47" s="18"/>
      <c r="J47" s="18"/>
      <c r="K47" s="18"/>
      <c r="L47" s="18"/>
      <c r="M47" s="18"/>
      <c r="N47" s="16"/>
      <c r="O47" s="16"/>
      <c r="P47" s="16"/>
      <c r="Q47" s="16"/>
      <c r="R47" s="16"/>
      <c r="S47" s="16"/>
      <c r="T47" s="18">
        <f>12594.75+1850.04+3229.76+56004.96+11363.16</f>
        <v>85042.670000000013</v>
      </c>
      <c r="U47" s="26"/>
      <c r="V47" s="28">
        <f>V48+V49+V50+V51+V52+V53+V54+V55+V56+V57+V58+V59+V60+V61</f>
        <v>3067851.54</v>
      </c>
    </row>
    <row r="48" spans="1:22" ht="132" customHeight="1">
      <c r="A48" s="50" t="s">
        <v>55</v>
      </c>
      <c r="B48" s="50"/>
      <c r="C48" s="50"/>
      <c r="D48" s="50"/>
      <c r="E48" s="50"/>
      <c r="F48" s="50"/>
      <c r="G48" s="51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7">
        <f>$T$47/$V$47*V48</f>
        <v>65470.615156095104</v>
      </c>
      <c r="V48">
        <f>400+1424739.98+537724.91+3740.28+2734.89+392464.05</f>
        <v>2361804.11</v>
      </c>
    </row>
    <row r="49" spans="1:22">
      <c r="A49" s="52" t="s">
        <v>42</v>
      </c>
      <c r="B49" s="52"/>
      <c r="C49" s="52"/>
      <c r="D49" s="52"/>
      <c r="E49" s="52"/>
      <c r="F49" s="52"/>
      <c r="G49" s="52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7">
        <f t="shared" ref="T49:T61" si="2">$T$47/$V$47*V49</f>
        <v>1853.8023150391759</v>
      </c>
      <c r="V49">
        <f>48577.8+18296.75</f>
        <v>66874.55</v>
      </c>
    </row>
    <row r="50" spans="1:22">
      <c r="A50" s="52" t="s">
        <v>56</v>
      </c>
      <c r="B50" s="52"/>
      <c r="C50" s="52"/>
      <c r="D50" s="52"/>
      <c r="E50" s="52"/>
      <c r="F50" s="52"/>
      <c r="G50" s="5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7">
        <f t="shared" si="2"/>
        <v>992.48877825782927</v>
      </c>
      <c r="V50">
        <f>29726.6+681.85+526.09+4680+188.76</f>
        <v>35803.299999999996</v>
      </c>
    </row>
    <row r="51" spans="1:22">
      <c r="A51" s="23" t="s">
        <v>57</v>
      </c>
      <c r="B51" s="23"/>
      <c r="C51" s="23"/>
      <c r="D51" s="23"/>
      <c r="E51" s="23"/>
      <c r="F51" s="23"/>
      <c r="G51" s="2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7">
        <f t="shared" si="2"/>
        <v>97.022082431016216</v>
      </c>
      <c r="V51">
        <v>3500</v>
      </c>
    </row>
    <row r="52" spans="1:22">
      <c r="A52" s="52" t="s">
        <v>58</v>
      </c>
      <c r="B52" s="52"/>
      <c r="C52" s="52"/>
      <c r="D52" s="52"/>
      <c r="E52" s="52"/>
      <c r="F52" s="52"/>
      <c r="G52" s="52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7">
        <f t="shared" si="2"/>
        <v>3770.5766740772274</v>
      </c>
      <c r="V52" s="26">
        <v>136020.76999999999</v>
      </c>
    </row>
    <row r="53" spans="1:22">
      <c r="A53" s="52" t="s">
        <v>59</v>
      </c>
      <c r="B53" s="52"/>
      <c r="C53" s="52"/>
      <c r="D53" s="52"/>
      <c r="E53" s="52"/>
      <c r="F53" s="52"/>
      <c r="G53" s="52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7">
        <f t="shared" si="2"/>
        <v>7504.867643737155</v>
      </c>
      <c r="V53">
        <f>144000+59500+4980+3400+31150.56+27702</f>
        <v>270732.56</v>
      </c>
    </row>
    <row r="54" spans="1:22">
      <c r="A54" s="43" t="s">
        <v>60</v>
      </c>
      <c r="B54" s="43"/>
      <c r="C54" s="43"/>
      <c r="D54" s="43"/>
      <c r="E54" s="43"/>
      <c r="F54" s="43"/>
      <c r="G54" s="5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7">
        <f t="shared" si="2"/>
        <v>2518.0007994465732</v>
      </c>
      <c r="V54">
        <f>637+360+89578.02+260</f>
        <v>90835.02</v>
      </c>
    </row>
    <row r="55" spans="1:22">
      <c r="A55" s="52" t="s">
        <v>61</v>
      </c>
      <c r="B55" s="52"/>
      <c r="C55" s="52"/>
      <c r="D55" s="52"/>
      <c r="E55" s="52"/>
      <c r="F55" s="52"/>
      <c r="G55" s="52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7">
        <f t="shared" si="2"/>
        <v>406.1067164612536</v>
      </c>
      <c r="V55">
        <v>14650</v>
      </c>
    </row>
    <row r="56" spans="1:22">
      <c r="A56" s="52" t="s">
        <v>62</v>
      </c>
      <c r="B56" s="52"/>
      <c r="C56" s="52"/>
      <c r="D56" s="52"/>
      <c r="E56" s="52"/>
      <c r="F56" s="52"/>
      <c r="G56" s="5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7">
        <f t="shared" si="2"/>
        <v>679.86006615936185</v>
      </c>
      <c r="V56">
        <v>24525.45</v>
      </c>
    </row>
    <row r="57" spans="1:22">
      <c r="A57" s="52" t="s">
        <v>63</v>
      </c>
      <c r="B57" s="52"/>
      <c r="C57" s="52"/>
      <c r="D57" s="52"/>
      <c r="E57" s="52"/>
      <c r="F57" s="52"/>
      <c r="G57" s="5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7">
        <f t="shared" si="2"/>
        <v>685.09121963809253</v>
      </c>
      <c r="V57">
        <f>600+2813.16+1456+3000+6320+2260+4220+850+2705+490</f>
        <v>24714.16</v>
      </c>
    </row>
    <row r="58" spans="1:22">
      <c r="A58" s="52" t="s">
        <v>64</v>
      </c>
      <c r="B58" s="52"/>
      <c r="C58" s="52"/>
      <c r="D58" s="52"/>
      <c r="E58" s="52"/>
      <c r="F58" s="52"/>
      <c r="G58" s="52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7">
        <f t="shared" si="2"/>
        <v>444.63834348385717</v>
      </c>
      <c r="V58">
        <f>700+14440+900</f>
        <v>16040</v>
      </c>
    </row>
    <row r="59" spans="1:22">
      <c r="A59" s="54" t="s">
        <v>65</v>
      </c>
      <c r="B59" s="54"/>
      <c r="C59" s="54"/>
      <c r="D59" s="54"/>
      <c r="E59" s="54"/>
      <c r="F59" s="54"/>
      <c r="G59" s="5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7">
        <f t="shared" si="2"/>
        <v>340.76927409270922</v>
      </c>
      <c r="V59">
        <v>12293</v>
      </c>
    </row>
    <row r="60" spans="1:22">
      <c r="A60" s="54" t="s">
        <v>66</v>
      </c>
      <c r="B60" s="54"/>
      <c r="C60" s="54"/>
      <c r="D60" s="54"/>
      <c r="E60" s="54"/>
      <c r="F60" s="54"/>
      <c r="G60" s="54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7">
        <f t="shared" si="2"/>
        <v>196.22716171673028</v>
      </c>
      <c r="V60">
        <f>768.75+4310+2000</f>
        <v>7078.75</v>
      </c>
    </row>
    <row r="61" spans="1:22">
      <c r="A61" s="54" t="s">
        <v>67</v>
      </c>
      <c r="B61" s="54"/>
      <c r="C61" s="54"/>
      <c r="D61" s="54"/>
      <c r="E61" s="54"/>
      <c r="F61" s="54"/>
      <c r="G61" s="54"/>
      <c r="H61" s="16"/>
      <c r="I61" s="18"/>
      <c r="J61" s="18"/>
      <c r="K61" s="18"/>
      <c r="L61" s="18"/>
      <c r="M61" s="16"/>
      <c r="N61" s="16"/>
      <c r="O61" s="16"/>
      <c r="P61" s="16"/>
      <c r="Q61" s="16"/>
      <c r="R61" s="16"/>
      <c r="S61" s="16"/>
      <c r="T61" s="27">
        <f t="shared" si="2"/>
        <v>82.603769363917792</v>
      </c>
      <c r="V61">
        <v>2979.87</v>
      </c>
    </row>
    <row r="62" spans="1:22">
      <c r="A62" s="38" t="s">
        <v>68</v>
      </c>
      <c r="B62" s="54"/>
      <c r="C62" s="54"/>
      <c r="D62" s="54"/>
      <c r="E62" s="54"/>
      <c r="F62" s="54"/>
      <c r="G62" s="54"/>
      <c r="H62" s="21"/>
      <c r="I62" s="18"/>
      <c r="J62" s="18"/>
      <c r="K62" s="18"/>
      <c r="L62" s="16"/>
      <c r="M62" s="16"/>
      <c r="N62" s="16"/>
      <c r="O62" s="16"/>
      <c r="P62" s="16"/>
      <c r="Q62" s="16"/>
      <c r="R62" s="16"/>
      <c r="S62" s="16"/>
      <c r="T62" s="18">
        <v>15254.7</v>
      </c>
    </row>
    <row r="63" spans="1:22">
      <c r="A63" s="38" t="s">
        <v>69</v>
      </c>
      <c r="B63" s="38"/>
      <c r="C63" s="38"/>
      <c r="D63" s="38"/>
      <c r="E63" s="38"/>
      <c r="F63" s="38"/>
      <c r="G63" s="38"/>
      <c r="H63" s="25">
        <f>H62+H47+H34+H18+H35+H44</f>
        <v>322.82</v>
      </c>
      <c r="I63" s="25">
        <f t="shared" ref="I63:S63" si="3">I62+I47+I34+I18+I35+I44</f>
        <v>0</v>
      </c>
      <c r="J63" s="25">
        <f t="shared" si="3"/>
        <v>0</v>
      </c>
      <c r="K63" s="25">
        <f t="shared" si="3"/>
        <v>0</v>
      </c>
      <c r="L63" s="25">
        <f t="shared" si="3"/>
        <v>647</v>
      </c>
      <c r="M63" s="25">
        <f t="shared" si="3"/>
        <v>0</v>
      </c>
      <c r="N63" s="25">
        <f t="shared" si="3"/>
        <v>6959.88</v>
      </c>
      <c r="O63" s="25">
        <f t="shared" si="3"/>
        <v>0</v>
      </c>
      <c r="P63" s="25">
        <f t="shared" si="3"/>
        <v>1949.56</v>
      </c>
      <c r="Q63" s="25">
        <f t="shared" si="3"/>
        <v>3167.21</v>
      </c>
      <c r="R63" s="25">
        <f t="shared" si="3"/>
        <v>0</v>
      </c>
      <c r="S63" s="25">
        <f t="shared" si="3"/>
        <v>0</v>
      </c>
      <c r="T63" s="19">
        <f>T18+T34+T35+T44+T47+T62</f>
        <v>323483.09000000003</v>
      </c>
      <c r="U63" s="29"/>
    </row>
    <row r="65" spans="1:20">
      <c r="A65" s="70" t="s">
        <v>70</v>
      </c>
      <c r="B65" s="39"/>
      <c r="C65" s="39"/>
      <c r="D65" s="39"/>
      <c r="E65" s="39"/>
      <c r="F65" s="39"/>
      <c r="G65" s="41"/>
      <c r="H65" s="9" t="s">
        <v>18</v>
      </c>
      <c r="I65" s="9" t="s">
        <v>71</v>
      </c>
      <c r="J65" s="9" t="s">
        <v>20</v>
      </c>
      <c r="K65" s="9" t="s">
        <v>21</v>
      </c>
      <c r="L65" s="9" t="s">
        <v>22</v>
      </c>
      <c r="M65" s="9" t="s">
        <v>23</v>
      </c>
      <c r="N65" s="9" t="s">
        <v>24</v>
      </c>
      <c r="O65" s="9" t="s">
        <v>25</v>
      </c>
      <c r="P65" s="9" t="s">
        <v>26</v>
      </c>
      <c r="Q65" s="9" t="s">
        <v>27</v>
      </c>
      <c r="R65" s="9" t="s">
        <v>28</v>
      </c>
      <c r="S65" s="9" t="s">
        <v>29</v>
      </c>
      <c r="T65" s="9"/>
    </row>
    <row r="66" spans="1:20">
      <c r="A66" s="71" t="s">
        <v>72</v>
      </c>
      <c r="B66" s="72"/>
      <c r="C66" s="72"/>
      <c r="D66" s="72"/>
      <c r="E66" s="72"/>
      <c r="F66" s="72"/>
      <c r="G66" s="7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8">
        <v>52150.87</v>
      </c>
    </row>
    <row r="67" spans="1:20">
      <c r="A67" s="39" t="s">
        <v>13</v>
      </c>
      <c r="B67" s="39"/>
      <c r="C67" s="39"/>
      <c r="D67" s="39"/>
      <c r="E67" s="39"/>
      <c r="F67" s="39"/>
      <c r="G67" s="41"/>
      <c r="H67" s="16"/>
      <c r="I67" s="16"/>
      <c r="J67" s="16"/>
      <c r="K67" s="16">
        <v>0</v>
      </c>
      <c r="L67" s="16"/>
      <c r="M67" s="16"/>
      <c r="N67" s="16"/>
      <c r="O67" s="16"/>
      <c r="P67" s="16"/>
      <c r="Q67" s="16"/>
      <c r="R67" s="16"/>
      <c r="S67" s="16"/>
      <c r="T67" s="18">
        <f t="shared" ref="T67:T74" si="4">H67+I67+J67+K67+L67+M67+N67+O67+P67+Q67+R67+S67</f>
        <v>0</v>
      </c>
    </row>
    <row r="68" spans="1:20">
      <c r="A68" s="39" t="s">
        <v>73</v>
      </c>
      <c r="B68" s="39"/>
      <c r="C68" s="39"/>
      <c r="D68" s="39"/>
      <c r="E68" s="39"/>
      <c r="F68" s="39"/>
      <c r="G68" s="41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8">
        <f>T69</f>
        <v>3926.08</v>
      </c>
    </row>
    <row r="69" spans="1:20">
      <c r="A69" s="41" t="s">
        <v>74</v>
      </c>
      <c r="B69" s="42"/>
      <c r="C69" s="42"/>
      <c r="D69" s="42"/>
      <c r="E69" s="42"/>
      <c r="F69" s="42"/>
      <c r="G69" s="44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22">
        <v>3926.08</v>
      </c>
    </row>
    <row r="70" spans="1:20">
      <c r="A70" s="41" t="s">
        <v>75</v>
      </c>
      <c r="B70" s="42"/>
      <c r="C70" s="42"/>
      <c r="D70" s="42"/>
      <c r="E70" s="42"/>
      <c r="F70" s="42"/>
      <c r="G70" s="44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22">
        <f t="shared" si="4"/>
        <v>0</v>
      </c>
    </row>
    <row r="71" spans="1:20">
      <c r="A71" s="39" t="s">
        <v>76</v>
      </c>
      <c r="B71" s="39"/>
      <c r="C71" s="39"/>
      <c r="D71" s="39"/>
      <c r="E71" s="39"/>
      <c r="F71" s="39"/>
      <c r="G71" s="41"/>
      <c r="H71" s="18"/>
      <c r="I71" s="16">
        <f>I72</f>
        <v>17632.25</v>
      </c>
      <c r="J71" s="16">
        <f>J73</f>
        <v>22707.03</v>
      </c>
      <c r="K71" s="18">
        <f>K72</f>
        <v>0</v>
      </c>
      <c r="L71" s="16"/>
      <c r="M71" s="16"/>
      <c r="N71" s="16">
        <f>N74</f>
        <v>14700.05</v>
      </c>
      <c r="O71" s="16"/>
      <c r="P71" s="16"/>
      <c r="Q71" s="16"/>
      <c r="R71" s="16"/>
      <c r="S71" s="16"/>
      <c r="T71" s="18">
        <f>H71+I71+J71+K71+L71+M71+N71+O71+P71+Q71+R71+S71</f>
        <v>55039.33</v>
      </c>
    </row>
    <row r="72" spans="1:20">
      <c r="A72" s="74" t="s">
        <v>77</v>
      </c>
      <c r="B72" s="75"/>
      <c r="C72" s="75"/>
      <c r="D72" s="75"/>
      <c r="E72" s="75"/>
      <c r="F72" s="75"/>
      <c r="G72" s="76"/>
      <c r="H72" s="9"/>
      <c r="I72" s="16">
        <v>17632.25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22">
        <f t="shared" si="4"/>
        <v>17632.25</v>
      </c>
    </row>
    <row r="73" spans="1:20">
      <c r="A73" s="74" t="s">
        <v>78</v>
      </c>
      <c r="B73" s="75"/>
      <c r="C73" s="75"/>
      <c r="D73" s="75"/>
      <c r="E73" s="75"/>
      <c r="F73" s="75"/>
      <c r="G73" s="76"/>
      <c r="H73" s="9"/>
      <c r="I73" s="16"/>
      <c r="J73" s="16">
        <v>22707.03</v>
      </c>
      <c r="K73" s="16"/>
      <c r="L73" s="16"/>
      <c r="M73" s="16"/>
      <c r="N73" s="16"/>
      <c r="O73" s="16"/>
      <c r="P73" s="16"/>
      <c r="Q73" s="16"/>
      <c r="R73" s="16"/>
      <c r="S73" s="16"/>
      <c r="T73" s="22">
        <f t="shared" si="4"/>
        <v>22707.03</v>
      </c>
    </row>
    <row r="74" spans="1:20">
      <c r="A74" s="74" t="s">
        <v>79</v>
      </c>
      <c r="B74" s="75"/>
      <c r="C74" s="75"/>
      <c r="D74" s="75"/>
      <c r="E74" s="75"/>
      <c r="F74" s="75"/>
      <c r="G74" s="76"/>
      <c r="H74" s="9"/>
      <c r="I74" s="16"/>
      <c r="J74" s="16"/>
      <c r="K74" s="16"/>
      <c r="L74" s="16"/>
      <c r="M74" s="16"/>
      <c r="N74" s="16">
        <v>14700.05</v>
      </c>
      <c r="O74" s="16"/>
      <c r="P74" s="16"/>
      <c r="Q74" s="16"/>
      <c r="R74" s="16"/>
      <c r="S74" s="16"/>
      <c r="T74" s="22">
        <f t="shared" si="4"/>
        <v>14700.05</v>
      </c>
    </row>
    <row r="75" spans="1:20">
      <c r="A75" s="71" t="s">
        <v>80</v>
      </c>
      <c r="B75" s="72"/>
      <c r="C75" s="72"/>
      <c r="D75" s="72"/>
      <c r="E75" s="72"/>
      <c r="F75" s="72"/>
      <c r="G75" s="73"/>
      <c r="H75" s="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30">
        <f>T66+T68-T71</f>
        <v>1037.6200000000026</v>
      </c>
    </row>
    <row r="76" spans="1:20">
      <c r="A76" s="42" t="s">
        <v>81</v>
      </c>
      <c r="B76" s="43"/>
      <c r="C76" s="43"/>
      <c r="D76" s="43"/>
      <c r="E76" s="43"/>
      <c r="F76" s="43"/>
      <c r="G76" s="43"/>
      <c r="T76" s="31">
        <f>1341.58+1238.38+348.4+1238.38+371.04+1318.88+624.49+1249.87+1604.04+3873.93+3873.93+193.8+443.48+0.59+97+105.76+10.04+11.59+16.69+27.65+57+8489.7+200+755.47+3151.69+5558.42+5697.42</f>
        <v>41899.219999999994</v>
      </c>
    </row>
    <row r="77" spans="1:20">
      <c r="A77" s="11"/>
      <c r="B77" s="13"/>
      <c r="C77" s="13"/>
      <c r="D77" s="13"/>
      <c r="E77" s="13"/>
      <c r="F77" s="13"/>
      <c r="G77" s="13"/>
      <c r="T77" s="31"/>
    </row>
    <row r="78" spans="1:20">
      <c r="A78" s="77" t="s">
        <v>82</v>
      </c>
      <c r="B78" s="77"/>
      <c r="C78" s="77"/>
      <c r="D78" s="77"/>
      <c r="E78" s="77"/>
      <c r="F78" s="77"/>
      <c r="G78" s="77"/>
      <c r="H78" s="54"/>
      <c r="I78" s="54"/>
      <c r="T78" s="18">
        <v>163717.54999999999</v>
      </c>
    </row>
    <row r="80" spans="1:20">
      <c r="H80" s="26">
        <f>H71+H63</f>
        <v>322.82</v>
      </c>
      <c r="I80" s="26">
        <f>I71+I63</f>
        <v>17632.25</v>
      </c>
      <c r="J80" s="26">
        <f>J71+J63</f>
        <v>22707.03</v>
      </c>
      <c r="K80" s="26">
        <f>K71+K63</f>
        <v>0</v>
      </c>
      <c r="L80" s="26">
        <f>L71+L63</f>
        <v>647</v>
      </c>
    </row>
    <row r="90" spans="5:5">
      <c r="E90" s="32"/>
    </row>
  </sheetData>
  <mergeCells count="69">
    <mergeCell ref="H78:I78"/>
    <mergeCell ref="A74:G74"/>
    <mergeCell ref="A75:G75"/>
    <mergeCell ref="A76:G76"/>
    <mergeCell ref="A78:G78"/>
    <mergeCell ref="A70:G70"/>
    <mergeCell ref="A71:G71"/>
    <mergeCell ref="A72:G72"/>
    <mergeCell ref="A73:G73"/>
    <mergeCell ref="A63:G63"/>
    <mergeCell ref="A65:G65"/>
    <mergeCell ref="A66:G66"/>
    <mergeCell ref="A67:G67"/>
    <mergeCell ref="A68:G68"/>
    <mergeCell ref="A69:G69"/>
    <mergeCell ref="A57:G57"/>
    <mergeCell ref="A58:G58"/>
    <mergeCell ref="A59:G59"/>
    <mergeCell ref="A60:G60"/>
    <mergeCell ref="A61:G61"/>
    <mergeCell ref="A62:G62"/>
    <mergeCell ref="A50:G50"/>
    <mergeCell ref="A52:G52"/>
    <mergeCell ref="A53:G53"/>
    <mergeCell ref="A54:G54"/>
    <mergeCell ref="A55:G55"/>
    <mergeCell ref="A56:G56"/>
    <mergeCell ref="A44:G44"/>
    <mergeCell ref="A45:G45"/>
    <mergeCell ref="A46:G46"/>
    <mergeCell ref="A47:G47"/>
    <mergeCell ref="A48:G48"/>
    <mergeCell ref="A49:G49"/>
    <mergeCell ref="A34:G34"/>
    <mergeCell ref="A35:G35"/>
    <mergeCell ref="A36:G36"/>
    <mergeCell ref="A39:G39"/>
    <mergeCell ref="A41:G41"/>
    <mergeCell ref="A43:G43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2015-03-12T08:51:15Z</dcterms:modified>
</cp:coreProperties>
</file>