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35" i="1"/>
  <c r="L61"/>
  <c r="L75"/>
  <c r="K35"/>
  <c r="K61"/>
  <c r="K75"/>
  <c r="J35"/>
  <c r="J42"/>
  <c r="J61"/>
  <c r="J75"/>
  <c r="I35"/>
  <c r="I42"/>
  <c r="I61"/>
  <c r="I75"/>
  <c r="H35"/>
  <c r="H42"/>
  <c r="H61"/>
  <c r="H75"/>
  <c r="T66"/>
  <c r="T69"/>
  <c r="T71"/>
  <c r="T70"/>
  <c r="T68"/>
  <c r="T19"/>
  <c r="T25"/>
  <c r="T29"/>
  <c r="T30"/>
  <c r="T31"/>
  <c r="T32"/>
  <c r="T33"/>
  <c r="T28"/>
  <c r="T18"/>
  <c r="T34"/>
  <c r="M35"/>
  <c r="N35"/>
  <c r="O35"/>
  <c r="P35"/>
  <c r="Q35"/>
  <c r="R35"/>
  <c r="S35"/>
  <c r="T35"/>
  <c r="T42"/>
  <c r="T45"/>
  <c r="T61"/>
  <c r="S61"/>
  <c r="R61"/>
  <c r="Q61"/>
  <c r="P61"/>
  <c r="O61"/>
  <c r="N61"/>
  <c r="M61"/>
  <c r="V46"/>
  <c r="V47"/>
  <c r="V48"/>
  <c r="V51"/>
  <c r="V52"/>
  <c r="V55"/>
  <c r="V56"/>
  <c r="V58"/>
  <c r="V45"/>
  <c r="T59"/>
  <c r="T58"/>
  <c r="T57"/>
  <c r="T56"/>
  <c r="T55"/>
  <c r="T54"/>
  <c r="T53"/>
  <c r="T52"/>
  <c r="T51"/>
  <c r="T50"/>
  <c r="T49"/>
  <c r="T48"/>
  <c r="T47"/>
  <c r="T46"/>
  <c r="T44"/>
  <c r="T43"/>
  <c r="T41"/>
  <c r="T40"/>
  <c r="T39"/>
  <c r="T38"/>
  <c r="T37"/>
  <c r="T36"/>
  <c r="C5"/>
  <c r="T16"/>
  <c r="T15"/>
  <c r="T7"/>
  <c r="G7"/>
</calcChain>
</file>

<file path=xl/sharedStrings.xml><?xml version="1.0" encoding="utf-8"?>
<sst xmlns="http://schemas.openxmlformats.org/spreadsheetml/2006/main" count="89" uniqueCount="76">
  <si>
    <t xml:space="preserve">Отчет о финансово-хозяйственной деятельности МКД </t>
  </si>
  <si>
    <t>за 2014 год</t>
  </si>
  <si>
    <t>ул. Пионерская д.4</t>
  </si>
  <si>
    <t>Общая площадь жилых и нежилых помещений м2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</si>
  <si>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</si>
  <si>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</si>
  <si>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</si>
  <si>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</si>
  <si>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</si>
  <si>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</si>
  <si>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</si>
  <si>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</si>
  <si>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</si>
  <si>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</si>
  <si>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</si>
  <si>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</si>
  <si>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</si>
  <si>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</si>
  <si>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</si>
  <si>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</si>
  <si>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</si>
  <si>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</si>
  <si>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</si>
  <si>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</si>
  <si>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</si>
  <si>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</si>
  <si>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</si>
  <si>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</si>
  <si>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</si>
  <si>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</si>
  <si>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</si>
  <si>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придом. территории),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</si>
  <si>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</si>
  <si>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</si>
  <si>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</si>
  <si>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</si>
  <si>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</si>
  <si>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</si>
  <si>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</si>
  <si>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Вывоз мусора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</si>
  <si>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</si>
  <si>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</si>
  <si>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</si>
  <si>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</si>
  <si>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</si>
  <si>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</si>
  <si>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</si>
  <si>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</si>
  <si>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Ремонт стояков отопления кв.4</t>
  </si>
  <si>
    <t>Выполнение текущих заявок</t>
  </si>
  <si>
    <t>Текущий ремонт, выполненный сторонними организациями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</si>
  <si>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</si>
  <si>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</si>
  <si>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</si>
  <si>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</si>
  <si>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</si>
  <si>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</si>
  <si>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</si>
  <si>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</si>
  <si>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</si>
  <si>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</si>
  <si>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</si>
  <si>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</si>
  <si>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</si>
  <si>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</si>
  <si>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</si>
  <si>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</si>
  <si>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</si>
  <si>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</si>
  <si>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</si>
  <si>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</si>
  <si>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</si>
  <si>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</si>
  <si>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</si>
  <si>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01.01.2015г.</t>
  </si>
  <si>
    <t>Задолженность населения на 01.01.2015г.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</si>
</sst>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4" fillId="0" borderId="2" xfId="0" applyNumberFormat="1" applyFont="1" applyFill="1" applyBorder="1"/>
    <xf numFmtId="2" fontId="0" fillId="0" borderId="0" xfId="0" applyNumberFormat="1"/>
    <xf numFmtId="2" fontId="3" fillId="0" borderId="1" xfId="0" applyNumberFormat="1" applyFont="1" applyBorder="1"/>
    <xf numFmtId="0" fontId="2" fillId="0" borderId="0" xfId="0" applyFont="1"/>
    <xf numFmtId="2" fontId="6" fillId="0" borderId="2" xfId="0" applyNumberFormat="1" applyFont="1" applyFill="1" applyBorder="1"/>
    <xf numFmtId="0" fontId="2" fillId="0" borderId="1" xfId="0" applyFont="1" applyFill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5"/>
  <sheetViews>
    <sheetView tabSelected="1" topLeftCell="A48" workbookViewId="0">
      <selection activeCell="T67" sqref="T67"/>
    </sheetView>
  </sheetViews>
  <sheetFormatPr defaultRowHeight="15"/>
  <cols>
    <col min="3" max="3" width="15.7109375" customWidth="1"/>
    <col min="4" max="4" width="9.5703125" customWidth="1"/>
    <col min="5" max="5" width="6.7109375" customWidth="1"/>
    <col min="6" max="6" width="9.42578125" customWidth="1"/>
    <col min="7" max="7" width="10.85546875" customWidth="1"/>
    <col min="8" max="8" width="10.28515625" hidden="1" customWidth="1"/>
    <col min="9" max="19" width="0" hidden="1" customWidth="1"/>
    <col min="20" max="20" width="11.7109375" customWidth="1"/>
    <col min="21" max="21" width="9" customWidth="1"/>
    <col min="22" max="22" width="11.85546875" hidden="1" customWidth="1"/>
  </cols>
  <sheetData>
    <row r="2" spans="1:20" ht="15.75">
      <c r="A2" s="1" t="s">
        <v>0</v>
      </c>
    </row>
    <row r="3" spans="1:20">
      <c r="A3" s="31" t="s">
        <v>1</v>
      </c>
      <c r="B3" s="31"/>
      <c r="C3" s="31"/>
      <c r="D3" s="31"/>
      <c r="E3" s="31"/>
      <c r="F3" s="31"/>
      <c r="G3" s="31"/>
    </row>
    <row r="4" spans="1:20">
      <c r="A4" s="32" t="s">
        <v>2</v>
      </c>
      <c r="B4" s="33"/>
      <c r="C4" s="33"/>
      <c r="D4" s="33"/>
      <c r="E4" s="33"/>
      <c r="F4" s="33"/>
      <c r="G4" s="33"/>
      <c r="H4" s="2"/>
      <c r="I4" s="2"/>
    </row>
    <row r="5" spans="1:20" ht="43.5" customHeight="1">
      <c r="A5" s="34" t="s">
        <v>3</v>
      </c>
      <c r="B5" s="35"/>
      <c r="C5" s="3">
        <f>E5+G5</f>
        <v>378.26</v>
      </c>
      <c r="D5" s="4" t="s">
        <v>4</v>
      </c>
      <c r="E5" s="5">
        <v>234</v>
      </c>
      <c r="F5" s="4" t="s">
        <v>5</v>
      </c>
      <c r="G5" s="5">
        <v>144.26</v>
      </c>
      <c r="H5" s="6"/>
    </row>
    <row r="6" spans="1:20">
      <c r="G6" s="7" t="s">
        <v>6</v>
      </c>
      <c r="T6" s="7" t="s">
        <v>7</v>
      </c>
    </row>
    <row r="7" spans="1:20">
      <c r="A7" s="36" t="s">
        <v>8</v>
      </c>
      <c r="B7" s="36"/>
      <c r="C7" s="36"/>
      <c r="D7" s="36"/>
      <c r="E7" s="36"/>
      <c r="F7" s="36"/>
      <c r="G7" s="8">
        <f>G8+G9+G10</f>
        <v>11.37</v>
      </c>
      <c r="T7" s="8">
        <f>T8+T9+T10</f>
        <v>13.440000000000001</v>
      </c>
    </row>
    <row r="8" spans="1:20">
      <c r="A8" s="37" t="s">
        <v>9</v>
      </c>
      <c r="B8" s="37"/>
      <c r="C8" s="37"/>
      <c r="D8" s="37"/>
      <c r="E8" s="37"/>
      <c r="F8" s="37"/>
      <c r="G8" s="10">
        <v>3.16</v>
      </c>
      <c r="T8" s="10">
        <v>6.86</v>
      </c>
    </row>
    <row r="9" spans="1:20">
      <c r="A9" s="38" t="s">
        <v>10</v>
      </c>
      <c r="B9" s="38"/>
      <c r="C9" s="38"/>
      <c r="D9" s="38"/>
      <c r="E9" s="38"/>
      <c r="F9" s="38"/>
      <c r="G9" s="9">
        <v>7.02</v>
      </c>
      <c r="T9" s="9">
        <v>4.6500000000000004</v>
      </c>
    </row>
    <row r="10" spans="1:20">
      <c r="A10" s="39" t="s">
        <v>11</v>
      </c>
      <c r="B10" s="40"/>
      <c r="C10" s="40"/>
      <c r="D10" s="40"/>
      <c r="E10" s="40"/>
      <c r="F10" s="40"/>
      <c r="G10" s="9">
        <v>1.19</v>
      </c>
      <c r="T10" s="9">
        <v>1.93</v>
      </c>
    </row>
    <row r="11" spans="1:20">
      <c r="A11" s="36" t="s">
        <v>12</v>
      </c>
      <c r="B11" s="36"/>
      <c r="C11" s="36"/>
      <c r="D11" s="36"/>
      <c r="E11" s="36"/>
      <c r="F11" s="36"/>
      <c r="G11" s="11">
        <v>35</v>
      </c>
      <c r="T11" s="11">
        <v>47.48</v>
      </c>
    </row>
    <row r="12" spans="1:20">
      <c r="A12" s="41"/>
      <c r="B12" s="41"/>
      <c r="C12" s="41"/>
      <c r="D12" s="41"/>
      <c r="E12" s="41"/>
      <c r="F12" s="41"/>
      <c r="G12" s="41"/>
    </row>
    <row r="13" spans="1:20">
      <c r="A13" s="37" t="s">
        <v>13</v>
      </c>
      <c r="B13" s="37"/>
      <c r="C13" s="37"/>
      <c r="D13" s="37"/>
      <c r="E13" s="37"/>
      <c r="F13" s="37"/>
      <c r="G13" s="12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>
        <v>58752.44</v>
      </c>
    </row>
    <row r="14" spans="1:20">
      <c r="A14" s="37" t="s">
        <v>14</v>
      </c>
      <c r="B14" s="37"/>
      <c r="C14" s="37"/>
      <c r="D14" s="37"/>
      <c r="E14" s="37"/>
      <c r="F14" s="37"/>
      <c r="G14" s="12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14"/>
      <c r="S14" s="14"/>
      <c r="T14" s="15">
        <v>48275.64</v>
      </c>
    </row>
    <row r="15" spans="1:20">
      <c r="A15" s="37" t="s">
        <v>15</v>
      </c>
      <c r="B15" s="37"/>
      <c r="C15" s="37"/>
      <c r="D15" s="37"/>
      <c r="E15" s="37"/>
      <c r="F15" s="37"/>
      <c r="G15" s="1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>
        <f>T61</f>
        <v>47312.560000000005</v>
      </c>
    </row>
    <row r="16" spans="1:20">
      <c r="A16" s="39" t="s">
        <v>16</v>
      </c>
      <c r="B16" s="40"/>
      <c r="C16" s="40"/>
      <c r="D16" s="40"/>
      <c r="E16" s="40"/>
      <c r="F16" s="42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>
        <f>(T61-T60)/$C$5/12</f>
        <v>10.221399742681401</v>
      </c>
    </row>
    <row r="17" spans="1:20" ht="15.75">
      <c r="A17" s="43" t="s">
        <v>17</v>
      </c>
      <c r="B17" s="43"/>
      <c r="C17" s="43"/>
      <c r="D17" s="43"/>
      <c r="E17" s="43"/>
      <c r="F17" s="43"/>
      <c r="G17" s="44"/>
      <c r="H17" s="8" t="s">
        <v>18</v>
      </c>
      <c r="I17" s="8" t="s">
        <v>19</v>
      </c>
      <c r="J17" s="8" t="s">
        <v>20</v>
      </c>
      <c r="K17" s="8" t="s">
        <v>21</v>
      </c>
      <c r="L17" s="8" t="s">
        <v>22</v>
      </c>
      <c r="M17" s="8" t="s">
        <v>23</v>
      </c>
      <c r="N17" s="8" t="s">
        <v>24</v>
      </c>
      <c r="O17" s="8" t="s">
        <v>25</v>
      </c>
      <c r="P17" s="8" t="s">
        <v>26</v>
      </c>
      <c r="Q17" s="8" t="s">
        <v>27</v>
      </c>
      <c r="R17" s="8" t="s">
        <v>28</v>
      </c>
      <c r="S17" s="8" t="s">
        <v>29</v>
      </c>
      <c r="T17" s="8" t="s">
        <v>30</v>
      </c>
    </row>
    <row r="18" spans="1:20">
      <c r="A18" s="45" t="s">
        <v>31</v>
      </c>
      <c r="B18" s="45"/>
      <c r="C18" s="45"/>
      <c r="D18" s="45"/>
      <c r="E18" s="45"/>
      <c r="F18" s="45"/>
      <c r="G18" s="46"/>
      <c r="H18" s="19"/>
      <c r="I18" s="19"/>
      <c r="J18" s="19"/>
      <c r="K18" s="19"/>
      <c r="L18" s="19"/>
      <c r="M18" s="19"/>
      <c r="N18" s="14"/>
      <c r="O18" s="14"/>
      <c r="P18" s="14"/>
      <c r="Q18" s="14"/>
      <c r="R18" s="14"/>
      <c r="S18" s="14"/>
      <c r="T18" s="15">
        <f>T19+T20+T21+T22+T24+T25+T26+T27+T28</f>
        <v>25204.420000000002</v>
      </c>
    </row>
    <row r="19" spans="1:20" ht="102" customHeight="1">
      <c r="A19" s="47" t="s">
        <v>32</v>
      </c>
      <c r="B19" s="48"/>
      <c r="C19" s="48"/>
      <c r="D19" s="48"/>
      <c r="E19" s="48"/>
      <c r="F19" s="48"/>
      <c r="G19" s="4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0">
        <f>83.99+18084.53+1803.34+142.83+3498.61</f>
        <v>23613.300000000003</v>
      </c>
    </row>
    <row r="20" spans="1:20" hidden="1">
      <c r="A20" s="50" t="s">
        <v>33</v>
      </c>
      <c r="B20" s="50"/>
      <c r="C20" s="50"/>
      <c r="D20" s="50"/>
      <c r="E20" s="50"/>
      <c r="F20" s="50"/>
      <c r="G20" s="5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0"/>
    </row>
    <row r="21" spans="1:20" hidden="1">
      <c r="A21" s="50" t="s">
        <v>34</v>
      </c>
      <c r="B21" s="50"/>
      <c r="C21" s="50"/>
      <c r="D21" s="50"/>
      <c r="E21" s="50"/>
      <c r="F21" s="50"/>
      <c r="G21" s="5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0"/>
    </row>
    <row r="22" spans="1:20" hidden="1">
      <c r="A22" s="50" t="s">
        <v>35</v>
      </c>
      <c r="B22" s="50"/>
      <c r="C22" s="50"/>
      <c r="D22" s="50"/>
      <c r="E22" s="50"/>
      <c r="F22" s="50"/>
      <c r="G22" s="51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0"/>
    </row>
    <row r="23" spans="1:20" hidden="1">
      <c r="A23" s="50"/>
      <c r="B23" s="50"/>
      <c r="C23" s="50"/>
      <c r="D23" s="50"/>
      <c r="E23" s="50"/>
      <c r="F23" s="50"/>
      <c r="G23" s="51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0"/>
    </row>
    <row r="24" spans="1:20">
      <c r="A24" s="52" t="s">
        <v>36</v>
      </c>
      <c r="B24" s="52"/>
      <c r="C24" s="52"/>
      <c r="D24" s="52"/>
      <c r="E24" s="52"/>
      <c r="F24" s="52"/>
      <c r="G24" s="52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0">
        <v>76.92</v>
      </c>
    </row>
    <row r="25" spans="1:20">
      <c r="A25" s="53" t="s">
        <v>37</v>
      </c>
      <c r="B25" s="41"/>
      <c r="C25" s="41"/>
      <c r="D25" s="41"/>
      <c r="E25" s="41"/>
      <c r="F25" s="41"/>
      <c r="G25" s="5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0">
        <f>223.68+160.65</f>
        <v>384.33000000000004</v>
      </c>
    </row>
    <row r="26" spans="1:20">
      <c r="A26" s="53" t="s">
        <v>38</v>
      </c>
      <c r="B26" s="41"/>
      <c r="C26" s="41"/>
      <c r="D26" s="41"/>
      <c r="E26" s="41"/>
      <c r="F26" s="41"/>
      <c r="G26" s="5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0">
        <v>123.48</v>
      </c>
    </row>
    <row r="27" spans="1:20" ht="16.5" customHeight="1">
      <c r="A27" s="47" t="s">
        <v>39</v>
      </c>
      <c r="B27" s="48"/>
      <c r="C27" s="48"/>
      <c r="D27" s="48"/>
      <c r="E27" s="48"/>
      <c r="F27" s="48"/>
      <c r="G27" s="49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0">
        <v>96.67</v>
      </c>
    </row>
    <row r="28" spans="1:20" ht="15" customHeight="1">
      <c r="A28" s="55" t="s">
        <v>40</v>
      </c>
      <c r="B28" s="56"/>
      <c r="C28" s="56"/>
      <c r="D28" s="56"/>
      <c r="E28" s="56"/>
      <c r="F28" s="56"/>
      <c r="G28" s="5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0">
        <f>T29+T30+T31+T32+T33</f>
        <v>909.71999999999991</v>
      </c>
    </row>
    <row r="29" spans="1:20" ht="16.5" customHeight="1">
      <c r="A29" s="58" t="s">
        <v>41</v>
      </c>
      <c r="B29" s="59"/>
      <c r="C29" s="59"/>
      <c r="D29" s="59"/>
      <c r="E29" s="59"/>
      <c r="F29" s="59"/>
      <c r="G29" s="6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2">
        <f>99.55+13.56+10.47+363.9</f>
        <v>487.47999999999996</v>
      </c>
    </row>
    <row r="30" spans="1:20" ht="14.25" customHeight="1">
      <c r="A30" s="58" t="s">
        <v>42</v>
      </c>
      <c r="B30" s="59"/>
      <c r="C30" s="59"/>
      <c r="D30" s="59"/>
      <c r="E30" s="59"/>
      <c r="F30" s="59"/>
      <c r="G30" s="6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2">
        <f>143.76+28.08</f>
        <v>171.83999999999997</v>
      </c>
    </row>
    <row r="31" spans="1:20" ht="14.25" customHeight="1">
      <c r="A31" s="61" t="s">
        <v>43</v>
      </c>
      <c r="B31" s="62"/>
      <c r="C31" s="62"/>
      <c r="D31" s="62"/>
      <c r="E31" s="62"/>
      <c r="F31" s="62"/>
      <c r="G31" s="6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2">
        <f>95.36+25.91</f>
        <v>121.27</v>
      </c>
    </row>
    <row r="32" spans="1:20" ht="15" customHeight="1">
      <c r="A32" s="58" t="s">
        <v>44</v>
      </c>
      <c r="B32" s="59"/>
      <c r="C32" s="59"/>
      <c r="D32" s="59"/>
      <c r="E32" s="59"/>
      <c r="F32" s="59"/>
      <c r="G32" s="6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2">
        <f>2.35+120.01</f>
        <v>122.36</v>
      </c>
    </row>
    <row r="33" spans="1:22" ht="14.25" customHeight="1">
      <c r="A33" s="58" t="s">
        <v>45</v>
      </c>
      <c r="B33" s="41"/>
      <c r="C33" s="41"/>
      <c r="D33" s="41"/>
      <c r="E33" s="41"/>
      <c r="F33" s="41"/>
      <c r="G33" s="5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2">
        <f>3.01+3.76</f>
        <v>6.77</v>
      </c>
    </row>
    <row r="34" spans="1:22" ht="17.25" customHeight="1">
      <c r="A34" s="64" t="s">
        <v>46</v>
      </c>
      <c r="B34" s="65"/>
      <c r="C34" s="65"/>
      <c r="D34" s="65"/>
      <c r="E34" s="65"/>
      <c r="F34" s="65"/>
      <c r="G34" s="66"/>
      <c r="H34" s="19"/>
      <c r="I34" s="19"/>
      <c r="J34" s="19"/>
      <c r="K34" s="15"/>
      <c r="L34" s="15"/>
      <c r="M34" s="15"/>
      <c r="N34" s="14"/>
      <c r="O34" s="14"/>
      <c r="P34" s="14"/>
      <c r="Q34" s="14"/>
      <c r="R34" s="14"/>
      <c r="S34" s="14"/>
      <c r="T34" s="15">
        <f>4233.3-1049.48</f>
        <v>3183.82</v>
      </c>
    </row>
    <row r="35" spans="1:22">
      <c r="A35" s="45" t="s">
        <v>47</v>
      </c>
      <c r="B35" s="45"/>
      <c r="C35" s="45"/>
      <c r="D35" s="45"/>
      <c r="E35" s="45"/>
      <c r="F35" s="45"/>
      <c r="G35" s="46"/>
      <c r="H35" s="23">
        <f t="shared" ref="H35:S35" si="0">H36+H37+H39+H40+H38+H41</f>
        <v>0</v>
      </c>
      <c r="I35" s="23">
        <f t="shared" si="0"/>
        <v>0</v>
      </c>
      <c r="J35" s="23">
        <f t="shared" si="0"/>
        <v>399.17</v>
      </c>
      <c r="K35" s="23">
        <f t="shared" si="0"/>
        <v>0</v>
      </c>
      <c r="L35" s="23">
        <f t="shared" si="0"/>
        <v>0</v>
      </c>
      <c r="M35" s="23">
        <f t="shared" si="0"/>
        <v>0</v>
      </c>
      <c r="N35" s="23">
        <f t="shared" si="0"/>
        <v>6776.63</v>
      </c>
      <c r="O35" s="23">
        <f t="shared" si="0"/>
        <v>0</v>
      </c>
      <c r="P35" s="23">
        <f t="shared" si="0"/>
        <v>0</v>
      </c>
      <c r="Q35" s="23">
        <f t="shared" si="0"/>
        <v>0</v>
      </c>
      <c r="R35" s="23">
        <f t="shared" si="0"/>
        <v>0</v>
      </c>
      <c r="S35" s="23">
        <f t="shared" si="0"/>
        <v>0</v>
      </c>
      <c r="T35" s="17">
        <f t="shared" ref="T35:T44" si="1">H35+I35+J35+K35+L35+M35+N35+O35+P35+Q35+R35+S35</f>
        <v>7175.8</v>
      </c>
      <c r="U35" s="24"/>
      <c r="V35" s="25"/>
    </row>
    <row r="36" spans="1:22">
      <c r="A36" s="50" t="s">
        <v>48</v>
      </c>
      <c r="B36" s="50"/>
      <c r="C36" s="50"/>
      <c r="D36" s="50"/>
      <c r="E36" s="50"/>
      <c r="F36" s="50"/>
      <c r="G36" s="50"/>
      <c r="H36" s="14"/>
      <c r="I36" s="14"/>
      <c r="J36" s="14"/>
      <c r="K36" s="14"/>
      <c r="L36" s="14"/>
      <c r="M36" s="14"/>
      <c r="N36" s="14">
        <v>6776.63</v>
      </c>
      <c r="O36" s="14"/>
      <c r="P36" s="14"/>
      <c r="Q36" s="14"/>
      <c r="R36" s="14"/>
      <c r="S36" s="14"/>
      <c r="T36" s="20">
        <f t="shared" si="1"/>
        <v>6776.63</v>
      </c>
    </row>
    <row r="37" spans="1:22" ht="0.75" customHeight="1">
      <c r="A37" s="50"/>
      <c r="B37" s="50"/>
      <c r="C37" s="50"/>
      <c r="D37" s="50"/>
      <c r="E37" s="50"/>
      <c r="F37" s="50"/>
      <c r="G37" s="50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0">
        <f t="shared" si="1"/>
        <v>0</v>
      </c>
    </row>
    <row r="38" spans="1:22" hidden="1">
      <c r="A38" s="21"/>
      <c r="B38" s="21"/>
      <c r="C38" s="21"/>
      <c r="D38" s="21"/>
      <c r="E38" s="21"/>
      <c r="F38" s="21"/>
      <c r="G38" s="21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0">
        <f t="shared" si="1"/>
        <v>0</v>
      </c>
    </row>
    <row r="39" spans="1:22" hidden="1">
      <c r="A39" s="50"/>
      <c r="B39" s="50"/>
      <c r="C39" s="50"/>
      <c r="D39" s="50"/>
      <c r="E39" s="50"/>
      <c r="F39" s="50"/>
      <c r="G39" s="50"/>
      <c r="H39" s="16"/>
      <c r="I39" s="1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6">
        <f t="shared" si="1"/>
        <v>0</v>
      </c>
    </row>
    <row r="40" spans="1:22" hidden="1">
      <c r="A40" s="21"/>
      <c r="B40" s="21"/>
      <c r="C40" s="21"/>
      <c r="D40" s="21"/>
      <c r="E40" s="21"/>
      <c r="F40" s="21"/>
      <c r="G40" s="21"/>
      <c r="H40" s="16"/>
      <c r="I40" s="1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0">
        <f t="shared" si="1"/>
        <v>0</v>
      </c>
    </row>
    <row r="41" spans="1:22">
      <c r="A41" s="50" t="s">
        <v>49</v>
      </c>
      <c r="B41" s="50"/>
      <c r="C41" s="50"/>
      <c r="D41" s="50"/>
      <c r="E41" s="50"/>
      <c r="F41" s="50"/>
      <c r="G41" s="50"/>
      <c r="H41" s="16"/>
      <c r="I41" s="16"/>
      <c r="J41" s="14">
        <v>399.17</v>
      </c>
      <c r="K41" s="14"/>
      <c r="L41" s="14"/>
      <c r="M41" s="14"/>
      <c r="N41" s="14"/>
      <c r="O41" s="14"/>
      <c r="P41" s="14"/>
      <c r="Q41" s="14"/>
      <c r="R41" s="14"/>
      <c r="S41" s="14"/>
      <c r="T41" s="20">
        <f t="shared" si="1"/>
        <v>399.17</v>
      </c>
    </row>
    <row r="42" spans="1:22" ht="12" customHeight="1">
      <c r="A42" s="45" t="s">
        <v>50</v>
      </c>
      <c r="B42" s="45"/>
      <c r="C42" s="45"/>
      <c r="D42" s="45"/>
      <c r="E42" s="45"/>
      <c r="F42" s="45"/>
      <c r="G42" s="46"/>
      <c r="H42" s="15">
        <f>H43</f>
        <v>0</v>
      </c>
      <c r="I42" s="15">
        <f>I43</f>
        <v>0</v>
      </c>
      <c r="J42" s="15">
        <f>J43</f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5">
        <f t="shared" si="1"/>
        <v>0</v>
      </c>
    </row>
    <row r="43" spans="1:22" hidden="1">
      <c r="A43" s="56"/>
      <c r="B43" s="56"/>
      <c r="C43" s="56"/>
      <c r="D43" s="56"/>
      <c r="E43" s="56"/>
      <c r="F43" s="56"/>
      <c r="G43" s="57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0">
        <f t="shared" si="1"/>
        <v>0</v>
      </c>
    </row>
    <row r="44" spans="1:22" ht="0.75" hidden="1" customHeight="1">
      <c r="A44" s="50"/>
      <c r="B44" s="50"/>
      <c r="C44" s="50"/>
      <c r="D44" s="50"/>
      <c r="E44" s="50"/>
      <c r="F44" s="50"/>
      <c r="G44" s="50"/>
      <c r="H44" s="16"/>
      <c r="I44" s="1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6">
        <f t="shared" si="1"/>
        <v>0</v>
      </c>
    </row>
    <row r="45" spans="1:22">
      <c r="A45" s="67" t="s">
        <v>51</v>
      </c>
      <c r="B45" s="67"/>
      <c r="C45" s="67"/>
      <c r="D45" s="67"/>
      <c r="E45" s="67"/>
      <c r="F45" s="67"/>
      <c r="G45" s="67"/>
      <c r="H45" s="19"/>
      <c r="I45" s="15"/>
      <c r="J45" s="15"/>
      <c r="K45" s="15"/>
      <c r="L45" s="15"/>
      <c r="M45" s="15"/>
      <c r="N45" s="14"/>
      <c r="O45" s="14"/>
      <c r="P45" s="14"/>
      <c r="Q45" s="14"/>
      <c r="R45" s="14"/>
      <c r="S45" s="14"/>
      <c r="T45" s="15">
        <f>1049.48+326.93+924.38+8531.33</f>
        <v>10832.119999999999</v>
      </c>
      <c r="U45" s="25"/>
      <c r="V45" s="27">
        <f>V46+V47+V48+V49+V50+V51+V52+V53+V54+V55+V56+V57+V58+V59</f>
        <v>3067851.54</v>
      </c>
    </row>
    <row r="46" spans="1:22" ht="130.5" customHeight="1">
      <c r="A46" s="48" t="s">
        <v>52</v>
      </c>
      <c r="B46" s="48"/>
      <c r="C46" s="48"/>
      <c r="D46" s="48"/>
      <c r="E46" s="48"/>
      <c r="F46" s="48"/>
      <c r="G46" s="4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6">
        <f>$T$45/$V$45*V46</f>
        <v>8339.1732626061803</v>
      </c>
      <c r="V46">
        <f>400+1424739.98+537724.91+3740.28+2734.89+392464.05</f>
        <v>2361804.11</v>
      </c>
    </row>
    <row r="47" spans="1:22">
      <c r="A47" s="50" t="s">
        <v>42</v>
      </c>
      <c r="B47" s="50"/>
      <c r="C47" s="50"/>
      <c r="D47" s="50"/>
      <c r="E47" s="50"/>
      <c r="F47" s="50"/>
      <c r="G47" s="5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6">
        <f t="shared" ref="T47:T59" si="2">$T$45/$V$45*V47</f>
        <v>236.12392617473267</v>
      </c>
      <c r="V47">
        <f>48577.8+18296.75</f>
        <v>66874.55</v>
      </c>
    </row>
    <row r="48" spans="1:22">
      <c r="A48" s="50" t="s">
        <v>53</v>
      </c>
      <c r="B48" s="50"/>
      <c r="C48" s="50"/>
      <c r="D48" s="50"/>
      <c r="E48" s="50"/>
      <c r="F48" s="50"/>
      <c r="G48" s="50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6">
        <f t="shared" si="2"/>
        <v>126.41603967446218</v>
      </c>
      <c r="V48">
        <f>29726.6+681.85+526.09+4680+188.76</f>
        <v>35803.299999999996</v>
      </c>
    </row>
    <row r="49" spans="1:22">
      <c r="A49" s="21" t="s">
        <v>54</v>
      </c>
      <c r="B49" s="21"/>
      <c r="C49" s="21"/>
      <c r="D49" s="21"/>
      <c r="E49" s="21"/>
      <c r="F49" s="21"/>
      <c r="G49" s="21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6">
        <f t="shared" si="2"/>
        <v>12.357970881472314</v>
      </c>
      <c r="V49">
        <v>3500</v>
      </c>
    </row>
    <row r="50" spans="1:22">
      <c r="A50" s="50" t="s">
        <v>55</v>
      </c>
      <c r="B50" s="50"/>
      <c r="C50" s="50"/>
      <c r="D50" s="50"/>
      <c r="E50" s="50"/>
      <c r="F50" s="50"/>
      <c r="G50" s="50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6">
        <f t="shared" si="2"/>
        <v>480.26877569584082</v>
      </c>
      <c r="V50" s="25">
        <v>136020.76999999999</v>
      </c>
    </row>
    <row r="51" spans="1:22">
      <c r="A51" s="50" t="s">
        <v>56</v>
      </c>
      <c r="B51" s="50"/>
      <c r="C51" s="50"/>
      <c r="D51" s="50"/>
      <c r="E51" s="50"/>
      <c r="F51" s="50"/>
      <c r="G51" s="50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6">
        <f t="shared" si="2"/>
        <v>955.91574089898745</v>
      </c>
      <c r="V51">
        <f>144000+59500+4980+3400+31150.56+27702</f>
        <v>270732.56</v>
      </c>
    </row>
    <row r="52" spans="1:22">
      <c r="A52" s="41" t="s">
        <v>57</v>
      </c>
      <c r="B52" s="41"/>
      <c r="C52" s="41"/>
      <c r="D52" s="41"/>
      <c r="E52" s="41"/>
      <c r="F52" s="41"/>
      <c r="G52" s="5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6">
        <f t="shared" si="2"/>
        <v>320.72472347941579</v>
      </c>
      <c r="V52">
        <f>637+360+89578.02+260</f>
        <v>90835.02</v>
      </c>
    </row>
    <row r="53" spans="1:22">
      <c r="A53" s="50" t="s">
        <v>58</v>
      </c>
      <c r="B53" s="50"/>
      <c r="C53" s="50"/>
      <c r="D53" s="50"/>
      <c r="E53" s="50"/>
      <c r="F53" s="50"/>
      <c r="G53" s="50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6">
        <f t="shared" si="2"/>
        <v>51.726935261019833</v>
      </c>
      <c r="V53">
        <v>14650</v>
      </c>
    </row>
    <row r="54" spans="1:22">
      <c r="A54" s="50" t="s">
        <v>59</v>
      </c>
      <c r="B54" s="50"/>
      <c r="C54" s="50"/>
      <c r="D54" s="50"/>
      <c r="E54" s="50"/>
      <c r="F54" s="50"/>
      <c r="G54" s="50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6">
        <f t="shared" si="2"/>
        <v>86.595656272858619</v>
      </c>
      <c r="V54">
        <v>24525.45</v>
      </c>
    </row>
    <row r="55" spans="1:22">
      <c r="A55" s="50" t="s">
        <v>60</v>
      </c>
      <c r="B55" s="50"/>
      <c r="C55" s="50"/>
      <c r="D55" s="50"/>
      <c r="E55" s="50"/>
      <c r="F55" s="50"/>
      <c r="G55" s="50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6">
        <f t="shared" si="2"/>
        <v>87.261962754299375</v>
      </c>
      <c r="V55">
        <f>600+2813.16+1456+3000+6320+2260+4220+850+2705+490</f>
        <v>24714.16</v>
      </c>
    </row>
    <row r="56" spans="1:22">
      <c r="A56" s="50" t="s">
        <v>61</v>
      </c>
      <c r="B56" s="50"/>
      <c r="C56" s="50"/>
      <c r="D56" s="50"/>
      <c r="E56" s="50"/>
      <c r="F56" s="50"/>
      <c r="G56" s="50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6">
        <f t="shared" si="2"/>
        <v>56.63481512537598</v>
      </c>
      <c r="V56">
        <f>700+14440+900</f>
        <v>16040</v>
      </c>
    </row>
    <row r="57" spans="1:22">
      <c r="A57" s="52" t="s">
        <v>62</v>
      </c>
      <c r="B57" s="52"/>
      <c r="C57" s="52"/>
      <c r="D57" s="52"/>
      <c r="E57" s="52"/>
      <c r="F57" s="52"/>
      <c r="G57" s="52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6">
        <f t="shared" si="2"/>
        <v>43.404724584554046</v>
      </c>
      <c r="V57">
        <v>12293</v>
      </c>
    </row>
    <row r="58" spans="1:22">
      <c r="A58" s="52" t="s">
        <v>63</v>
      </c>
      <c r="B58" s="52"/>
      <c r="C58" s="52"/>
      <c r="D58" s="52"/>
      <c r="E58" s="52"/>
      <c r="F58" s="52"/>
      <c r="G58" s="52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6">
        <f t="shared" si="2"/>
        <v>24.993996107777754</v>
      </c>
      <c r="V58">
        <f>768.75+4310+2000</f>
        <v>7078.75</v>
      </c>
    </row>
    <row r="59" spans="1:22">
      <c r="A59" s="52" t="s">
        <v>64</v>
      </c>
      <c r="B59" s="52"/>
      <c r="C59" s="52"/>
      <c r="D59" s="52"/>
      <c r="E59" s="52"/>
      <c r="F59" s="52"/>
      <c r="G59" s="52"/>
      <c r="H59" s="14"/>
      <c r="I59" s="15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26">
        <f t="shared" si="2"/>
        <v>10.521470483020829</v>
      </c>
      <c r="V59">
        <v>2979.87</v>
      </c>
    </row>
    <row r="60" spans="1:22">
      <c r="A60" s="36" t="s">
        <v>65</v>
      </c>
      <c r="B60" s="52"/>
      <c r="C60" s="52"/>
      <c r="D60" s="52"/>
      <c r="E60" s="52"/>
      <c r="F60" s="52"/>
      <c r="G60" s="52"/>
      <c r="H60" s="19"/>
      <c r="I60" s="15"/>
      <c r="J60" s="15"/>
      <c r="K60" s="15"/>
      <c r="L60" s="14"/>
      <c r="M60" s="14"/>
      <c r="N60" s="14"/>
      <c r="O60" s="14"/>
      <c r="P60" s="14"/>
      <c r="Q60" s="14"/>
      <c r="R60" s="14"/>
      <c r="S60" s="14"/>
      <c r="T60" s="15">
        <v>916.4</v>
      </c>
    </row>
    <row r="61" spans="1:22">
      <c r="A61" s="36" t="s">
        <v>66</v>
      </c>
      <c r="B61" s="36"/>
      <c r="C61" s="36"/>
      <c r="D61" s="36"/>
      <c r="E61" s="36"/>
      <c r="F61" s="36"/>
      <c r="G61" s="36"/>
      <c r="H61" s="23">
        <f>H60+H45+H34+H18+H35+H42</f>
        <v>0</v>
      </c>
      <c r="I61" s="23">
        <f t="shared" ref="I61:S61" si="3">I60+I45+I34+I18+I35+I42</f>
        <v>0</v>
      </c>
      <c r="J61" s="23">
        <f t="shared" si="3"/>
        <v>399.17</v>
      </c>
      <c r="K61" s="23">
        <f t="shared" si="3"/>
        <v>0</v>
      </c>
      <c r="L61" s="23">
        <f t="shared" si="3"/>
        <v>0</v>
      </c>
      <c r="M61" s="23">
        <f t="shared" si="3"/>
        <v>0</v>
      </c>
      <c r="N61" s="23">
        <f t="shared" si="3"/>
        <v>6776.63</v>
      </c>
      <c r="O61" s="23">
        <f t="shared" si="3"/>
        <v>0</v>
      </c>
      <c r="P61" s="23">
        <f t="shared" si="3"/>
        <v>0</v>
      </c>
      <c r="Q61" s="23">
        <f t="shared" si="3"/>
        <v>0</v>
      </c>
      <c r="R61" s="23">
        <f t="shared" si="3"/>
        <v>0</v>
      </c>
      <c r="S61" s="23">
        <f t="shared" si="3"/>
        <v>0</v>
      </c>
      <c r="T61" s="17">
        <f>T18+T34+T35+T42+T45+T60</f>
        <v>47312.560000000005</v>
      </c>
      <c r="U61" s="28"/>
    </row>
    <row r="63" spans="1:22">
      <c r="A63" s="68" t="s">
        <v>67</v>
      </c>
      <c r="B63" s="37"/>
      <c r="C63" s="37"/>
      <c r="D63" s="37"/>
      <c r="E63" s="37"/>
      <c r="F63" s="37"/>
      <c r="G63" s="39"/>
      <c r="H63" s="9" t="s">
        <v>18</v>
      </c>
      <c r="I63" s="9" t="s">
        <v>68</v>
      </c>
      <c r="J63" s="9" t="s">
        <v>20</v>
      </c>
      <c r="K63" s="9" t="s">
        <v>21</v>
      </c>
      <c r="L63" s="9" t="s">
        <v>22</v>
      </c>
      <c r="M63" s="9" t="s">
        <v>23</v>
      </c>
      <c r="N63" s="9" t="s">
        <v>24</v>
      </c>
      <c r="O63" s="9" t="s">
        <v>25</v>
      </c>
      <c r="P63" s="9" t="s">
        <v>26</v>
      </c>
      <c r="Q63" s="9" t="s">
        <v>27</v>
      </c>
      <c r="R63" s="9" t="s">
        <v>28</v>
      </c>
      <c r="S63" s="9" t="s">
        <v>29</v>
      </c>
      <c r="T63" s="9"/>
    </row>
    <row r="64" spans="1:22">
      <c r="A64" s="69" t="s">
        <v>69</v>
      </c>
      <c r="B64" s="70"/>
      <c r="C64" s="70"/>
      <c r="D64" s="70"/>
      <c r="E64" s="70"/>
      <c r="F64" s="70"/>
      <c r="G64" s="71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5">
        <v>-4251.5</v>
      </c>
    </row>
    <row r="65" spans="1:20">
      <c r="A65" s="37" t="s">
        <v>13</v>
      </c>
      <c r="B65" s="37"/>
      <c r="C65" s="37"/>
      <c r="D65" s="37"/>
      <c r="E65" s="37"/>
      <c r="F65" s="37"/>
      <c r="G65" s="39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5">
        <v>1817.68</v>
      </c>
    </row>
    <row r="66" spans="1:20">
      <c r="A66" s="37" t="s">
        <v>70</v>
      </c>
      <c r="B66" s="37"/>
      <c r="C66" s="37"/>
      <c r="D66" s="37"/>
      <c r="E66" s="37"/>
      <c r="F66" s="37"/>
      <c r="G66" s="39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5">
        <f>T67</f>
        <v>2007.69</v>
      </c>
    </row>
    <row r="67" spans="1:20">
      <c r="A67" s="39" t="s">
        <v>71</v>
      </c>
      <c r="B67" s="40"/>
      <c r="C67" s="40"/>
      <c r="D67" s="40"/>
      <c r="E67" s="40"/>
      <c r="F67" s="40"/>
      <c r="G67" s="4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20">
        <v>2007.69</v>
      </c>
    </row>
    <row r="68" spans="1:20">
      <c r="A68" s="39" t="s">
        <v>72</v>
      </c>
      <c r="B68" s="40"/>
      <c r="C68" s="40"/>
      <c r="D68" s="40"/>
      <c r="E68" s="40"/>
      <c r="F68" s="40"/>
      <c r="G68" s="4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20">
        <f>H68+I68+J68+K68+L68+M68+N68+O68+P68+Q68+R68+S68</f>
        <v>0</v>
      </c>
    </row>
    <row r="69" spans="1:20" ht="14.25" customHeight="1">
      <c r="A69" s="37" t="s">
        <v>73</v>
      </c>
      <c r="B69" s="37"/>
      <c r="C69" s="37"/>
      <c r="D69" s="37"/>
      <c r="E69" s="37"/>
      <c r="F69" s="37"/>
      <c r="G69" s="39"/>
      <c r="H69" s="15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5">
        <f>H69+I69+J69+K69+L69+M69+N69+O69+P69+Q69+R69+S69</f>
        <v>0</v>
      </c>
    </row>
    <row r="70" spans="1:20" ht="0.75" customHeight="1">
      <c r="A70" s="73"/>
      <c r="B70" s="74"/>
      <c r="C70" s="74"/>
      <c r="D70" s="74"/>
      <c r="E70" s="74"/>
      <c r="F70" s="74"/>
      <c r="G70" s="75"/>
      <c r="H70" s="9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5">
        <f>H70+I70+J70+K70+L70+M70+N70+O70+P70+Q70+R70+S70</f>
        <v>0</v>
      </c>
    </row>
    <row r="71" spans="1:20">
      <c r="A71" s="69" t="s">
        <v>74</v>
      </c>
      <c r="B71" s="70"/>
      <c r="C71" s="70"/>
      <c r="D71" s="70"/>
      <c r="E71" s="70"/>
      <c r="F71" s="70"/>
      <c r="G71" s="71"/>
      <c r="H71" s="9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29">
        <f>T64+T66-T69</f>
        <v>-2243.81</v>
      </c>
    </row>
    <row r="72" spans="1:20">
      <c r="A72" s="2"/>
    </row>
    <row r="73" spans="1:20">
      <c r="A73" s="72" t="s">
        <v>75</v>
      </c>
      <c r="B73" s="72"/>
      <c r="C73" s="72"/>
      <c r="D73" s="72"/>
      <c r="E73" s="72"/>
      <c r="F73" s="72"/>
      <c r="G73" s="72"/>
      <c r="H73" s="52"/>
      <c r="I73" s="52"/>
      <c r="T73" s="15">
        <v>19315.09</v>
      </c>
    </row>
    <row r="75" spans="1:20">
      <c r="H75" s="25">
        <f>H69+H61</f>
        <v>0</v>
      </c>
      <c r="I75" s="25">
        <f>I69+I61</f>
        <v>0</v>
      </c>
      <c r="J75" s="25">
        <f>J69+J61</f>
        <v>399.17</v>
      </c>
      <c r="K75" s="25">
        <f>K69+K61</f>
        <v>0</v>
      </c>
      <c r="L75" s="25">
        <f>L69+L61</f>
        <v>0</v>
      </c>
    </row>
    <row r="85" spans="5:5">
      <c r="E85" s="30"/>
    </row>
  </sheetData>
  <mergeCells count="66">
    <mergeCell ref="A73:G73"/>
    <mergeCell ref="H73:I73"/>
    <mergeCell ref="A68:G68"/>
    <mergeCell ref="A69:G69"/>
    <mergeCell ref="A70:G70"/>
    <mergeCell ref="A71:G71"/>
    <mergeCell ref="A61:G61"/>
    <mergeCell ref="A63:G63"/>
    <mergeCell ref="A64:G64"/>
    <mergeCell ref="A65:G65"/>
    <mergeCell ref="A66:G66"/>
    <mergeCell ref="A67:G67"/>
    <mergeCell ref="A55:G55"/>
    <mergeCell ref="A56:G56"/>
    <mergeCell ref="A57:G57"/>
    <mergeCell ref="A58:G58"/>
    <mergeCell ref="A59:G59"/>
    <mergeCell ref="A60:G60"/>
    <mergeCell ref="A48:G48"/>
    <mergeCell ref="A50:G50"/>
    <mergeCell ref="A51:G51"/>
    <mergeCell ref="A52:G52"/>
    <mergeCell ref="A53:G53"/>
    <mergeCell ref="A54:G54"/>
    <mergeCell ref="A42:G42"/>
    <mergeCell ref="A43:G43"/>
    <mergeCell ref="A44:G44"/>
    <mergeCell ref="A45:G45"/>
    <mergeCell ref="A46:G46"/>
    <mergeCell ref="A47:G47"/>
    <mergeCell ref="A34:G34"/>
    <mergeCell ref="A35:G35"/>
    <mergeCell ref="A36:G36"/>
    <mergeCell ref="A37:G37"/>
    <mergeCell ref="A39:G39"/>
    <mergeCell ref="A41:G41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6:F16"/>
    <mergeCell ref="A17:G17"/>
    <mergeCell ref="A18:G18"/>
    <mergeCell ref="A19:G19"/>
    <mergeCell ref="A20:G20"/>
    <mergeCell ref="A21:G21"/>
    <mergeCell ref="A15:F15"/>
    <mergeCell ref="A8:F8"/>
    <mergeCell ref="A9:F9"/>
    <mergeCell ref="A10:F10"/>
    <mergeCell ref="A11:F11"/>
    <mergeCell ref="A12:G12"/>
    <mergeCell ref="A3:G3"/>
    <mergeCell ref="A4:G4"/>
    <mergeCell ref="A5:B5"/>
    <mergeCell ref="A7:F7"/>
    <mergeCell ref="A13:F13"/>
    <mergeCell ref="A14:F1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2015-03-12T10:14:25Z</dcterms:modified>
</cp:coreProperties>
</file>