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69" i="1"/>
  <c r="M18"/>
  <c r="M35"/>
  <c r="M42"/>
  <c r="M61"/>
  <c r="M76"/>
  <c r="L18"/>
  <c r="L35"/>
  <c r="L42"/>
  <c r="L61"/>
  <c r="L76"/>
  <c r="K18"/>
  <c r="K35"/>
  <c r="K42"/>
  <c r="K61"/>
  <c r="K76"/>
  <c r="J18"/>
  <c r="J35"/>
  <c r="J42"/>
  <c r="J61"/>
  <c r="J76"/>
  <c r="I18"/>
  <c r="I35"/>
  <c r="I42"/>
  <c r="I61"/>
  <c r="I76"/>
  <c r="H18"/>
  <c r="H35"/>
  <c r="H42"/>
  <c r="H61"/>
  <c r="H76"/>
  <c r="N69"/>
  <c r="O69"/>
  <c r="P69"/>
  <c r="Q69"/>
  <c r="R69"/>
  <c r="S69"/>
  <c r="T69"/>
  <c r="T72"/>
  <c r="T71"/>
  <c r="T70"/>
  <c r="T68"/>
  <c r="T65"/>
  <c r="T19"/>
  <c r="T25"/>
  <c r="T27"/>
  <c r="T29"/>
  <c r="T30"/>
  <c r="T31"/>
  <c r="T32"/>
  <c r="T33"/>
  <c r="T28"/>
  <c r="T18"/>
  <c r="T34"/>
  <c r="N35"/>
  <c r="O35"/>
  <c r="P35"/>
  <c r="Q35"/>
  <c r="R35"/>
  <c r="S35"/>
  <c r="T35"/>
  <c r="N42"/>
  <c r="O42"/>
  <c r="T42"/>
  <c r="T45"/>
  <c r="T60"/>
  <c r="T61"/>
  <c r="S61"/>
  <c r="R61"/>
  <c r="Q61"/>
  <c r="P61"/>
  <c r="O18"/>
  <c r="O61"/>
  <c r="N18"/>
  <c r="N61"/>
  <c r="V46"/>
  <c r="V47"/>
  <c r="V48"/>
  <c r="V51"/>
  <c r="V52"/>
  <c r="V55"/>
  <c r="V56"/>
  <c r="V58"/>
  <c r="V45"/>
  <c r="T59"/>
  <c r="T58"/>
  <c r="T57"/>
  <c r="T56"/>
  <c r="T55"/>
  <c r="T54"/>
  <c r="T53"/>
  <c r="T52"/>
  <c r="T51"/>
  <c r="T50"/>
  <c r="T49"/>
  <c r="T48"/>
  <c r="T47"/>
  <c r="T46"/>
  <c r="T44"/>
  <c r="T41"/>
  <c r="T40"/>
  <c r="T39"/>
  <c r="T37"/>
  <c r="T36"/>
  <c r="C5"/>
  <c r="T16"/>
  <c r="S16"/>
  <c r="R16"/>
  <c r="Q16"/>
  <c r="P16"/>
  <c r="O16"/>
  <c r="N16"/>
  <c r="M16"/>
  <c r="L16"/>
  <c r="K16"/>
  <c r="J16"/>
  <c r="I16"/>
  <c r="H16"/>
  <c r="T15"/>
  <c r="T7"/>
  <c r="G7"/>
</calcChain>
</file>

<file path=xl/sharedStrings.xml><?xml version="1.0" encoding="utf-8"?>
<sst xmlns="http://schemas.openxmlformats.org/spreadsheetml/2006/main" count="94" uniqueCount="81">
  <si>
    <t xml:space="preserve">Отчет о финансово-хозяйственной деятельности МКД </t>
  </si>
  <si>
    <t>за 2014 год</t>
  </si>
  <si>
    <t>ул. Приозерское шоссе д.16</t>
  </si>
  <si>
    <t>Общая площадь жилых и нежилых помещений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</si>
  <si>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</si>
  <si>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</si>
  <si>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</si>
  <si>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</si>
  <si>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</si>
  <si>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</si>
  <si>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</si>
  <si>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</si>
  <si>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</si>
  <si>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</si>
  <si>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</si>
  <si>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</si>
  <si>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</si>
  <si>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</si>
  <si>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</si>
  <si>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</si>
  <si>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</si>
  <si>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</si>
  <si>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</si>
  <si>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</si>
  <si>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</si>
  <si>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</si>
  <si>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</si>
  <si>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</si>
  <si>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</si>
  <si>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</si>
  <si>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</si>
  <si>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</si>
  <si>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</si>
  <si>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</si>
  <si>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</si>
  <si>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</si>
  <si>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</si>
  <si>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</si>
  <si>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</si>
  <si>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мусора, уборка подвала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</si>
  <si>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</si>
  <si>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</si>
  <si>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</si>
  <si>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</si>
  <si>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</si>
  <si>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расходы(подготовка кадров, 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</si>
  <si>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</si>
  <si>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</si>
  <si>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Прочистка венканала</t>
  </si>
  <si>
    <t>Замена стояка ХВС</t>
  </si>
  <si>
    <t>Ремонт кровли над кв.10</t>
  </si>
  <si>
    <t>Выполнение текущих заявок</t>
  </si>
  <si>
    <t>Текущий ремонт, выполненный сторонними организациями</t>
  </si>
  <si>
    <t>Косметический ремонт подъездов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</si>
  <si>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</si>
  <si>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</si>
  <si>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</si>
  <si>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</si>
  <si>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</si>
  <si>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</si>
  <si>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</si>
  <si>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</si>
  <si>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</si>
  <si>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</si>
  <si>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</si>
  <si>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</si>
  <si>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</si>
  <si>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</si>
  <si>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</si>
  <si>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</si>
  <si>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</si>
  <si>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</si>
  <si>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</si>
  <si>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</si>
  <si>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</si>
  <si>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</si>
  <si>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</si>
  <si>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замена стояка ХВС</t>
  </si>
  <si>
    <t>Остаток средств на 01.01.2015г.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</si>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</sst>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2" fontId="4" fillId="0" borderId="1" xfId="0" applyNumberFormat="1" applyFont="1" applyBorder="1"/>
    <xf numFmtId="2" fontId="3" fillId="0" borderId="2" xfId="0" applyNumberFormat="1" applyFont="1" applyFill="1" applyBorder="1"/>
    <xf numFmtId="2" fontId="3" fillId="0" borderId="1" xfId="0" applyNumberFormat="1" applyFont="1" applyBorder="1"/>
    <xf numFmtId="2" fontId="0" fillId="0" borderId="0" xfId="0" applyNumberFormat="1"/>
    <xf numFmtId="0" fontId="2" fillId="0" borderId="0" xfId="0" applyFont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/>
    <xf numFmtId="0" fontId="0" fillId="0" borderId="7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/>
    <xf numFmtId="0" fontId="6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86"/>
  <sheetViews>
    <sheetView tabSelected="1" workbookViewId="0">
      <selection activeCell="G76" sqref="G76"/>
    </sheetView>
  </sheetViews>
  <sheetFormatPr defaultRowHeight="15"/>
  <cols>
    <col min="4" max="4" width="9.7109375" customWidth="1"/>
    <col min="6" max="6" width="10.28515625" customWidth="1"/>
    <col min="7" max="7" width="12.5703125" customWidth="1"/>
    <col min="8" max="8" width="10.28515625" hidden="1" customWidth="1"/>
    <col min="9" max="19" width="0" hidden="1" customWidth="1"/>
    <col min="20" max="20" width="11.140625" customWidth="1"/>
    <col min="21" max="21" width="8.85546875" customWidth="1"/>
    <col min="22" max="22" width="10.5703125" hidden="1" customWidth="1"/>
  </cols>
  <sheetData>
    <row r="2" spans="1:20" ht="15.75">
      <c r="A2" s="1" t="s">
        <v>0</v>
      </c>
    </row>
    <row r="3" spans="1:20">
      <c r="A3" s="33" t="s">
        <v>1</v>
      </c>
      <c r="B3" s="33"/>
      <c r="C3" s="33"/>
      <c r="D3" s="33"/>
      <c r="E3" s="33"/>
      <c r="F3" s="33"/>
      <c r="G3" s="33"/>
    </row>
    <row r="4" spans="1:20">
      <c r="A4" s="34" t="s">
        <v>2</v>
      </c>
      <c r="B4" s="35"/>
      <c r="C4" s="35"/>
      <c r="D4" s="35"/>
      <c r="E4" s="35"/>
      <c r="F4" s="35"/>
      <c r="G4" s="35"/>
      <c r="H4" s="2"/>
      <c r="I4" s="2"/>
    </row>
    <row r="5" spans="1:20" ht="45" customHeight="1">
      <c r="A5" s="36" t="s">
        <v>3</v>
      </c>
      <c r="B5" s="37"/>
      <c r="C5" s="3">
        <f>E5+G5</f>
        <v>533.35</v>
      </c>
      <c r="D5" s="4" t="s">
        <v>4</v>
      </c>
      <c r="E5" s="5">
        <v>440.87</v>
      </c>
      <c r="F5" s="4" t="s">
        <v>5</v>
      </c>
      <c r="G5" s="5">
        <v>92.48</v>
      </c>
      <c r="H5" s="6"/>
    </row>
    <row r="6" spans="1:20">
      <c r="G6" s="7" t="s">
        <v>6</v>
      </c>
      <c r="T6" s="7" t="s">
        <v>7</v>
      </c>
    </row>
    <row r="7" spans="1:20">
      <c r="A7" s="38" t="s">
        <v>8</v>
      </c>
      <c r="B7" s="38"/>
      <c r="C7" s="38"/>
      <c r="D7" s="38"/>
      <c r="E7" s="38"/>
      <c r="F7" s="38"/>
      <c r="G7" s="8">
        <f>G8+G9+G10</f>
        <v>10.58</v>
      </c>
      <c r="T7" s="9">
        <f>T8+T9+T10</f>
        <v>12.9</v>
      </c>
    </row>
    <row r="8" spans="1:20">
      <c r="A8" s="39" t="s">
        <v>9</v>
      </c>
      <c r="B8" s="39"/>
      <c r="C8" s="39"/>
      <c r="D8" s="39"/>
      <c r="E8" s="39"/>
      <c r="F8" s="39"/>
      <c r="G8" s="11">
        <v>3.56</v>
      </c>
      <c r="T8" s="12">
        <v>8.4</v>
      </c>
    </row>
    <row r="9" spans="1:20">
      <c r="A9" s="40" t="s">
        <v>10</v>
      </c>
      <c r="B9" s="40"/>
      <c r="C9" s="40"/>
      <c r="D9" s="40"/>
      <c r="E9" s="40"/>
      <c r="F9" s="40"/>
      <c r="G9" s="10">
        <v>7.02</v>
      </c>
      <c r="T9" s="13">
        <v>4.5</v>
      </c>
    </row>
    <row r="10" spans="1:20">
      <c r="A10" s="41" t="s">
        <v>11</v>
      </c>
      <c r="B10" s="42"/>
      <c r="C10" s="42"/>
      <c r="D10" s="42"/>
      <c r="E10" s="42"/>
      <c r="F10" s="42"/>
      <c r="G10" s="10"/>
      <c r="T10" s="10"/>
    </row>
    <row r="11" spans="1:20">
      <c r="A11" s="38" t="s">
        <v>12</v>
      </c>
      <c r="B11" s="38"/>
      <c r="C11" s="38"/>
      <c r="D11" s="38"/>
      <c r="E11" s="38"/>
      <c r="F11" s="38"/>
      <c r="G11" s="8"/>
      <c r="T11" s="8"/>
    </row>
    <row r="12" spans="1:20">
      <c r="A12" s="43"/>
      <c r="B12" s="43"/>
      <c r="C12" s="43"/>
      <c r="D12" s="43"/>
      <c r="E12" s="43"/>
      <c r="F12" s="43"/>
      <c r="G12" s="43"/>
    </row>
    <row r="13" spans="1:20">
      <c r="A13" s="39" t="s">
        <v>13</v>
      </c>
      <c r="B13" s="39"/>
      <c r="C13" s="39"/>
      <c r="D13" s="39"/>
      <c r="E13" s="39"/>
      <c r="F13" s="39"/>
      <c r="G13" s="14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>
        <v>75538.48</v>
      </c>
    </row>
    <row r="14" spans="1:20">
      <c r="A14" s="39" t="s">
        <v>14</v>
      </c>
      <c r="B14" s="39"/>
      <c r="C14" s="39"/>
      <c r="D14" s="39"/>
      <c r="E14" s="39"/>
      <c r="F14" s="39"/>
      <c r="G14" s="14"/>
      <c r="H14" s="15"/>
      <c r="I14" s="16"/>
      <c r="J14" s="16"/>
      <c r="K14" s="16"/>
      <c r="L14" s="18"/>
      <c r="M14" s="16"/>
      <c r="N14" s="16"/>
      <c r="O14" s="16"/>
      <c r="P14" s="16"/>
      <c r="Q14" s="16"/>
      <c r="R14" s="16"/>
      <c r="S14" s="16"/>
      <c r="T14" s="17">
        <v>73218.259999999995</v>
      </c>
    </row>
    <row r="15" spans="1:20">
      <c r="A15" s="39" t="s">
        <v>15</v>
      </c>
      <c r="B15" s="39"/>
      <c r="C15" s="39"/>
      <c r="D15" s="39"/>
      <c r="E15" s="39"/>
      <c r="F15" s="39"/>
      <c r="G15" s="1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>
        <f>T61</f>
        <v>111525.00999999998</v>
      </c>
    </row>
    <row r="16" spans="1:20" ht="15.75" customHeight="1">
      <c r="A16" s="41" t="s">
        <v>16</v>
      </c>
      <c r="B16" s="42"/>
      <c r="C16" s="42"/>
      <c r="D16" s="42"/>
      <c r="E16" s="42"/>
      <c r="F16" s="44"/>
      <c r="G16" s="20"/>
      <c r="H16" s="18">
        <f>(H61-H60)/$C$5</f>
        <v>0</v>
      </c>
      <c r="I16" s="18">
        <f>(I61-I60)/$C$5</f>
        <v>0</v>
      </c>
      <c r="J16" s="18">
        <f>(J61-J60)/$C$5</f>
        <v>5.0072185244211127</v>
      </c>
      <c r="K16" s="18">
        <f>(K61-K60)/$C$5</f>
        <v>0</v>
      </c>
      <c r="L16" s="18">
        <f t="shared" ref="L16:S16" si="0">(L61-L60)/$C$5</f>
        <v>47.198893784569229</v>
      </c>
      <c r="M16" s="18">
        <f t="shared" si="0"/>
        <v>0</v>
      </c>
      <c r="N16" s="18">
        <f t="shared" si="0"/>
        <v>0</v>
      </c>
      <c r="O16" s="18">
        <f t="shared" si="0"/>
        <v>0</v>
      </c>
      <c r="P16" s="18">
        <f t="shared" si="0"/>
        <v>13.050285928564731</v>
      </c>
      <c r="Q16" s="18">
        <f t="shared" si="0"/>
        <v>0</v>
      </c>
      <c r="R16" s="18">
        <f t="shared" si="0"/>
        <v>0</v>
      </c>
      <c r="S16" s="18">
        <f t="shared" si="0"/>
        <v>0</v>
      </c>
      <c r="T16" s="19">
        <f>(T61-T60)/$C$5/12</f>
        <v>17.425238273803938</v>
      </c>
    </row>
    <row r="17" spans="1:20" ht="15.75">
      <c r="A17" s="45" t="s">
        <v>17</v>
      </c>
      <c r="B17" s="45"/>
      <c r="C17" s="45"/>
      <c r="D17" s="45"/>
      <c r="E17" s="45"/>
      <c r="F17" s="45"/>
      <c r="G17" s="46"/>
      <c r="H17" s="8" t="s">
        <v>18</v>
      </c>
      <c r="I17" s="8" t="s">
        <v>19</v>
      </c>
      <c r="J17" s="8" t="s">
        <v>20</v>
      </c>
      <c r="K17" s="8" t="s">
        <v>21</v>
      </c>
      <c r="L17" s="8" t="s">
        <v>22</v>
      </c>
      <c r="M17" s="8" t="s">
        <v>23</v>
      </c>
      <c r="N17" s="8" t="s">
        <v>24</v>
      </c>
      <c r="O17" s="8" t="s">
        <v>25</v>
      </c>
      <c r="P17" s="8" t="s">
        <v>26</v>
      </c>
      <c r="Q17" s="8" t="s">
        <v>27</v>
      </c>
      <c r="R17" s="8" t="s">
        <v>28</v>
      </c>
      <c r="S17" s="8" t="s">
        <v>29</v>
      </c>
      <c r="T17" s="8" t="s">
        <v>30</v>
      </c>
    </row>
    <row r="18" spans="1:20">
      <c r="A18" s="47" t="s">
        <v>31</v>
      </c>
      <c r="B18" s="47"/>
      <c r="C18" s="47"/>
      <c r="D18" s="47"/>
      <c r="E18" s="47"/>
      <c r="F18" s="47"/>
      <c r="G18" s="48"/>
      <c r="H18" s="21">
        <f t="shared" ref="H18:O18" si="1">H19+H20+H21+H22+H23+H24+H25+H26+H27</f>
        <v>0</v>
      </c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  <c r="N18" s="21">
        <f t="shared" si="1"/>
        <v>0</v>
      </c>
      <c r="O18" s="21">
        <f t="shared" si="1"/>
        <v>0</v>
      </c>
      <c r="P18" s="16"/>
      <c r="Q18" s="16"/>
      <c r="R18" s="16"/>
      <c r="S18" s="16"/>
      <c r="T18" s="17">
        <f>T19+T20+T21+T22+T24+T25+T26+T27+T28</f>
        <v>48635.799999999996</v>
      </c>
    </row>
    <row r="19" spans="1:20" ht="101.25" customHeight="1">
      <c r="A19" s="49" t="s">
        <v>32</v>
      </c>
      <c r="B19" s="50"/>
      <c r="C19" s="50"/>
      <c r="D19" s="50"/>
      <c r="E19" s="50"/>
      <c r="F19" s="50"/>
      <c r="G19" s="5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2">
        <f>118.5+30023.62+2632.72+207.35+5838.28</f>
        <v>38820.469999999994</v>
      </c>
    </row>
    <row r="20" spans="1:20" ht="0.75" hidden="1" customHeight="1">
      <c r="A20" s="52" t="s">
        <v>33</v>
      </c>
      <c r="B20" s="52"/>
      <c r="C20" s="52"/>
      <c r="D20" s="52"/>
      <c r="E20" s="52"/>
      <c r="F20" s="52"/>
      <c r="G20" s="5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2"/>
    </row>
    <row r="21" spans="1:20" hidden="1">
      <c r="A21" s="52" t="s">
        <v>34</v>
      </c>
      <c r="B21" s="52"/>
      <c r="C21" s="52"/>
      <c r="D21" s="52"/>
      <c r="E21" s="52"/>
      <c r="F21" s="52"/>
      <c r="G21" s="5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2"/>
    </row>
    <row r="22" spans="1:20" ht="13.5" hidden="1" customHeight="1">
      <c r="A22" s="52" t="s">
        <v>35</v>
      </c>
      <c r="B22" s="52"/>
      <c r="C22" s="52"/>
      <c r="D22" s="52"/>
      <c r="E22" s="52"/>
      <c r="F22" s="52"/>
      <c r="G22" s="53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2"/>
    </row>
    <row r="23" spans="1:20" hidden="1">
      <c r="A23" s="52"/>
      <c r="B23" s="52"/>
      <c r="C23" s="52"/>
      <c r="D23" s="52"/>
      <c r="E23" s="52"/>
      <c r="F23" s="52"/>
      <c r="G23" s="53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2"/>
    </row>
    <row r="24" spans="1:20">
      <c r="A24" s="54" t="s">
        <v>36</v>
      </c>
      <c r="B24" s="54"/>
      <c r="C24" s="54"/>
      <c r="D24" s="54"/>
      <c r="E24" s="54"/>
      <c r="F24" s="54"/>
      <c r="G24" s="5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2">
        <v>1572.59</v>
      </c>
    </row>
    <row r="25" spans="1:20">
      <c r="A25" s="55" t="s">
        <v>37</v>
      </c>
      <c r="B25" s="43"/>
      <c r="C25" s="43"/>
      <c r="D25" s="43"/>
      <c r="E25" s="43"/>
      <c r="F25" s="43"/>
      <c r="G25" s="5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2">
        <f>315.48+226.68</f>
        <v>542.16000000000008</v>
      </c>
    </row>
    <row r="26" spans="1:20">
      <c r="A26" s="55" t="s">
        <v>38</v>
      </c>
      <c r="B26" s="43"/>
      <c r="C26" s="43"/>
      <c r="D26" s="43"/>
      <c r="E26" s="43"/>
      <c r="F26" s="43"/>
      <c r="G26" s="5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2">
        <v>174.22</v>
      </c>
    </row>
    <row r="27" spans="1:20" ht="16.5" customHeight="1">
      <c r="A27" s="49" t="s">
        <v>39</v>
      </c>
      <c r="B27" s="50"/>
      <c r="C27" s="50"/>
      <c r="D27" s="50"/>
      <c r="E27" s="50"/>
      <c r="F27" s="50"/>
      <c r="G27" s="5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2">
        <f>92.88+6150</f>
        <v>6242.88</v>
      </c>
    </row>
    <row r="28" spans="1:20" ht="17.25" customHeight="1">
      <c r="A28" s="57" t="s">
        <v>40</v>
      </c>
      <c r="B28" s="58"/>
      <c r="C28" s="58"/>
      <c r="D28" s="58"/>
      <c r="E28" s="58"/>
      <c r="F28" s="58"/>
      <c r="G28" s="59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2">
        <f>T29+T30+T31+T32+T33</f>
        <v>1283.48</v>
      </c>
    </row>
    <row r="29" spans="1:20" ht="16.5" customHeight="1">
      <c r="A29" s="60" t="s">
        <v>41</v>
      </c>
      <c r="B29" s="61"/>
      <c r="C29" s="61"/>
      <c r="D29" s="61"/>
      <c r="E29" s="61"/>
      <c r="F29" s="61"/>
      <c r="G29" s="62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2">
        <f>140.45+19.13+14.77+513.42</f>
        <v>687.77</v>
      </c>
    </row>
    <row r="30" spans="1:20" ht="15" customHeight="1">
      <c r="A30" s="60" t="s">
        <v>42</v>
      </c>
      <c r="B30" s="61"/>
      <c r="C30" s="61"/>
      <c r="D30" s="61"/>
      <c r="E30" s="61"/>
      <c r="F30" s="61"/>
      <c r="G30" s="6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22">
        <f>202.8+39.6</f>
        <v>242.4</v>
      </c>
    </row>
    <row r="31" spans="1:20" ht="15" customHeight="1">
      <c r="A31" s="63" t="s">
        <v>43</v>
      </c>
      <c r="B31" s="63"/>
      <c r="C31" s="63"/>
      <c r="D31" s="63"/>
      <c r="E31" s="63"/>
      <c r="F31" s="63"/>
      <c r="G31" s="64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2">
        <f>134.55+36.55</f>
        <v>171.10000000000002</v>
      </c>
    </row>
    <row r="32" spans="1:20" ht="15" customHeight="1">
      <c r="A32" s="60" t="s">
        <v>44</v>
      </c>
      <c r="B32" s="61"/>
      <c r="C32" s="61"/>
      <c r="D32" s="61"/>
      <c r="E32" s="61"/>
      <c r="F32" s="61"/>
      <c r="G32" s="6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2">
        <f>3.32+169.33</f>
        <v>172.65</v>
      </c>
    </row>
    <row r="33" spans="1:22" ht="14.25" customHeight="1">
      <c r="A33" s="60" t="s">
        <v>45</v>
      </c>
      <c r="B33" s="61"/>
      <c r="C33" s="61"/>
      <c r="D33" s="61"/>
      <c r="E33" s="61"/>
      <c r="F33" s="61"/>
      <c r="G33" s="6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22">
        <f>4.25+5.31</f>
        <v>9.5599999999999987</v>
      </c>
    </row>
    <row r="34" spans="1:22" ht="15.75" customHeight="1">
      <c r="A34" s="65" t="s">
        <v>46</v>
      </c>
      <c r="B34" s="66"/>
      <c r="C34" s="66"/>
      <c r="D34" s="66"/>
      <c r="E34" s="66"/>
      <c r="F34" s="66"/>
      <c r="G34" s="67"/>
      <c r="H34" s="21"/>
      <c r="I34" s="21"/>
      <c r="J34" s="21"/>
      <c r="K34" s="17"/>
      <c r="L34" s="16"/>
      <c r="M34" s="16"/>
      <c r="N34" s="16"/>
      <c r="O34" s="16"/>
      <c r="P34" s="16"/>
      <c r="Q34" s="16"/>
      <c r="R34" s="16"/>
      <c r="S34" s="16"/>
      <c r="T34" s="17">
        <f t="shared" ref="T34:T44" si="2">H34+I34+J34+K34+L34+M34+N34+O34+P34+Q34+R34+S34</f>
        <v>0</v>
      </c>
    </row>
    <row r="35" spans="1:22">
      <c r="A35" s="47" t="s">
        <v>47</v>
      </c>
      <c r="B35" s="47"/>
      <c r="C35" s="47"/>
      <c r="D35" s="47"/>
      <c r="E35" s="47"/>
      <c r="F35" s="47"/>
      <c r="G35" s="48"/>
      <c r="H35" s="24">
        <f t="shared" ref="H35:S35" si="3">H36+H37+H39+H40+H38+H41</f>
        <v>0</v>
      </c>
      <c r="I35" s="24">
        <f t="shared" si="3"/>
        <v>0</v>
      </c>
      <c r="J35" s="24">
        <f t="shared" si="3"/>
        <v>2670.6000000000004</v>
      </c>
      <c r="K35" s="24">
        <f t="shared" si="3"/>
        <v>0</v>
      </c>
      <c r="L35" s="24">
        <f t="shared" si="3"/>
        <v>1526.55</v>
      </c>
      <c r="M35" s="24">
        <f t="shared" si="3"/>
        <v>0</v>
      </c>
      <c r="N35" s="24">
        <f t="shared" si="3"/>
        <v>0</v>
      </c>
      <c r="O35" s="24">
        <f t="shared" si="3"/>
        <v>0</v>
      </c>
      <c r="P35" s="24">
        <f t="shared" si="3"/>
        <v>6960.37</v>
      </c>
      <c r="Q35" s="24">
        <f t="shared" si="3"/>
        <v>0</v>
      </c>
      <c r="R35" s="24">
        <f t="shared" si="3"/>
        <v>0</v>
      </c>
      <c r="S35" s="24">
        <f t="shared" si="3"/>
        <v>0</v>
      </c>
      <c r="T35" s="19">
        <f t="shared" si="2"/>
        <v>11157.52</v>
      </c>
      <c r="U35" s="25"/>
    </row>
    <row r="36" spans="1:22" ht="12.75" customHeight="1">
      <c r="A36" s="52" t="s">
        <v>48</v>
      </c>
      <c r="B36" s="52"/>
      <c r="C36" s="52"/>
      <c r="D36" s="52"/>
      <c r="E36" s="52"/>
      <c r="F36" s="52"/>
      <c r="G36" s="52"/>
      <c r="H36" s="16"/>
      <c r="I36" s="16"/>
      <c r="J36" s="16">
        <v>1208.95</v>
      </c>
      <c r="K36" s="16"/>
      <c r="L36" s="16"/>
      <c r="M36" s="16"/>
      <c r="N36" s="16"/>
      <c r="O36" s="16"/>
      <c r="P36" s="16"/>
      <c r="Q36" s="16"/>
      <c r="R36" s="16"/>
      <c r="S36" s="16"/>
      <c r="T36" s="22">
        <f t="shared" si="2"/>
        <v>1208.95</v>
      </c>
    </row>
    <row r="37" spans="1:22" ht="12.75" hidden="1" customHeight="1">
      <c r="A37" s="52" t="s">
        <v>49</v>
      </c>
      <c r="B37" s="52"/>
      <c r="C37" s="52"/>
      <c r="D37" s="52"/>
      <c r="E37" s="52"/>
      <c r="F37" s="52"/>
      <c r="G37" s="52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2">
        <f t="shared" si="2"/>
        <v>0</v>
      </c>
    </row>
    <row r="38" spans="1:22" ht="15.75" hidden="1" customHeight="1">
      <c r="A38" s="23"/>
      <c r="B38" s="23"/>
      <c r="C38" s="23"/>
      <c r="D38" s="23"/>
      <c r="E38" s="23"/>
      <c r="F38" s="23"/>
      <c r="G38" s="2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6"/>
    </row>
    <row r="39" spans="1:22" ht="14.25" customHeight="1">
      <c r="A39" s="52" t="s">
        <v>50</v>
      </c>
      <c r="B39" s="52"/>
      <c r="C39" s="52"/>
      <c r="D39" s="52"/>
      <c r="E39" s="52"/>
      <c r="F39" s="52"/>
      <c r="G39" s="52"/>
      <c r="H39" s="18"/>
      <c r="I39" s="18"/>
      <c r="J39" s="16"/>
      <c r="K39" s="16"/>
      <c r="L39" s="16"/>
      <c r="M39" s="16"/>
      <c r="N39" s="16"/>
      <c r="O39" s="16"/>
      <c r="P39" s="16">
        <v>6960.37</v>
      </c>
      <c r="Q39" s="16"/>
      <c r="R39" s="16"/>
      <c r="S39" s="16"/>
      <c r="T39" s="26">
        <f t="shared" si="2"/>
        <v>6960.37</v>
      </c>
    </row>
    <row r="40" spans="1:22" ht="13.5" hidden="1" customHeight="1">
      <c r="A40" s="23"/>
      <c r="B40" s="23"/>
      <c r="C40" s="23"/>
      <c r="D40" s="23"/>
      <c r="E40" s="23"/>
      <c r="F40" s="23"/>
      <c r="G40" s="23"/>
      <c r="H40" s="18"/>
      <c r="I40" s="18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2">
        <f t="shared" si="2"/>
        <v>0</v>
      </c>
    </row>
    <row r="41" spans="1:22">
      <c r="A41" s="52" t="s">
        <v>51</v>
      </c>
      <c r="B41" s="52"/>
      <c r="C41" s="52"/>
      <c r="D41" s="52"/>
      <c r="E41" s="52"/>
      <c r="F41" s="52"/>
      <c r="G41" s="52"/>
      <c r="H41" s="18"/>
      <c r="I41" s="18"/>
      <c r="J41" s="16">
        <v>1461.65</v>
      </c>
      <c r="K41" s="16"/>
      <c r="L41" s="16">
        <v>1526.55</v>
      </c>
      <c r="M41" s="16"/>
      <c r="N41" s="16"/>
      <c r="O41" s="16"/>
      <c r="P41" s="16"/>
      <c r="Q41" s="16"/>
      <c r="R41" s="16"/>
      <c r="S41" s="16"/>
      <c r="T41" s="26">
        <f t="shared" si="2"/>
        <v>2988.2</v>
      </c>
    </row>
    <row r="42" spans="1:22" ht="12.75" customHeight="1">
      <c r="A42" s="47" t="s">
        <v>52</v>
      </c>
      <c r="B42" s="47"/>
      <c r="C42" s="47"/>
      <c r="D42" s="47"/>
      <c r="E42" s="47"/>
      <c r="F42" s="47"/>
      <c r="G42" s="48"/>
      <c r="H42" s="17">
        <f t="shared" ref="H42:O42" si="4">H43</f>
        <v>0</v>
      </c>
      <c r="I42" s="17">
        <f t="shared" si="4"/>
        <v>0</v>
      </c>
      <c r="J42" s="17">
        <f t="shared" si="4"/>
        <v>0</v>
      </c>
      <c r="K42" s="17">
        <f t="shared" si="4"/>
        <v>0</v>
      </c>
      <c r="L42" s="17">
        <f t="shared" si="4"/>
        <v>23646.98</v>
      </c>
      <c r="M42" s="17">
        <f t="shared" si="4"/>
        <v>0</v>
      </c>
      <c r="N42" s="17">
        <f t="shared" si="4"/>
        <v>0</v>
      </c>
      <c r="O42" s="17">
        <f t="shared" si="4"/>
        <v>0</v>
      </c>
      <c r="P42" s="16"/>
      <c r="Q42" s="16"/>
      <c r="R42" s="16"/>
      <c r="S42" s="16"/>
      <c r="T42" s="17">
        <f t="shared" si="2"/>
        <v>23646.98</v>
      </c>
    </row>
    <row r="43" spans="1:22" ht="14.25" customHeight="1">
      <c r="A43" s="58" t="s">
        <v>53</v>
      </c>
      <c r="B43" s="58"/>
      <c r="C43" s="58"/>
      <c r="D43" s="58"/>
      <c r="E43" s="58"/>
      <c r="F43" s="58"/>
      <c r="G43" s="59"/>
      <c r="H43" s="16"/>
      <c r="I43" s="16"/>
      <c r="J43" s="16"/>
      <c r="K43" s="16"/>
      <c r="L43" s="16">
        <v>23646.98</v>
      </c>
      <c r="M43" s="16"/>
      <c r="N43" s="16"/>
      <c r="O43" s="16"/>
      <c r="P43" s="16"/>
      <c r="Q43" s="16"/>
      <c r="R43" s="16"/>
      <c r="S43" s="16"/>
      <c r="T43" s="26">
        <v>23646.98</v>
      </c>
    </row>
    <row r="44" spans="1:22" ht="13.5" hidden="1" customHeight="1">
      <c r="A44" s="52"/>
      <c r="B44" s="52"/>
      <c r="C44" s="52"/>
      <c r="D44" s="52"/>
      <c r="E44" s="52"/>
      <c r="F44" s="52"/>
      <c r="G44" s="52"/>
      <c r="H44" s="18"/>
      <c r="I44" s="18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6">
        <f t="shared" si="2"/>
        <v>0</v>
      </c>
    </row>
    <row r="45" spans="1:22">
      <c r="A45" s="68" t="s">
        <v>54</v>
      </c>
      <c r="B45" s="68"/>
      <c r="C45" s="68"/>
      <c r="D45" s="68"/>
      <c r="E45" s="68"/>
      <c r="F45" s="68"/>
      <c r="G45" s="68"/>
      <c r="H45" s="21"/>
      <c r="I45" s="17"/>
      <c r="J45" s="17"/>
      <c r="K45" s="17"/>
      <c r="L45" s="17"/>
      <c r="M45" s="17"/>
      <c r="N45" s="16"/>
      <c r="O45" s="16"/>
      <c r="P45" s="16"/>
      <c r="Q45" s="16"/>
      <c r="R45" s="16"/>
      <c r="S45" s="16"/>
      <c r="T45" s="17">
        <f>924.68+17789.11+9370.92</f>
        <v>28084.71</v>
      </c>
      <c r="U45" s="27"/>
      <c r="V45" s="28">
        <f>V46+V47+V48+V49+V50+V51+V52+V53+V54+V55+V56+V57+V58+V59</f>
        <v>3067851.54</v>
      </c>
    </row>
    <row r="46" spans="1:22" ht="145.5" customHeight="1">
      <c r="A46" s="50" t="s">
        <v>55</v>
      </c>
      <c r="B46" s="50"/>
      <c r="C46" s="50"/>
      <c r="D46" s="50"/>
      <c r="E46" s="50"/>
      <c r="F46" s="50"/>
      <c r="G46" s="51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6">
        <f>$T$45/$V$45*V46</f>
        <v>21621.184285259806</v>
      </c>
      <c r="V46">
        <f>400+1424739.98+537724.91+3740.28+2734.89+392464.05</f>
        <v>2361804.11</v>
      </c>
    </row>
    <row r="47" spans="1:22">
      <c r="A47" s="52" t="s">
        <v>42</v>
      </c>
      <c r="B47" s="52"/>
      <c r="C47" s="52"/>
      <c r="D47" s="52"/>
      <c r="E47" s="52"/>
      <c r="F47" s="52"/>
      <c r="G47" s="52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6">
        <f t="shared" ref="T47:T59" si="5">$T$45/$V$45*V47</f>
        <v>612.2044429602679</v>
      </c>
      <c r="V47">
        <f>48577.8+18296.75</f>
        <v>66874.55</v>
      </c>
    </row>
    <row r="48" spans="1:22">
      <c r="A48" s="52" t="s">
        <v>56</v>
      </c>
      <c r="B48" s="52"/>
      <c r="C48" s="52"/>
      <c r="D48" s="52"/>
      <c r="E48" s="52"/>
      <c r="F48" s="52"/>
      <c r="G48" s="52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6">
        <f t="shared" si="5"/>
        <v>327.76204598968297</v>
      </c>
      <c r="V48">
        <f>29726.6+681.85+526.09+4680+188.76</f>
        <v>35803.299999999996</v>
      </c>
    </row>
    <row r="49" spans="1:22">
      <c r="A49" s="23" t="s">
        <v>57</v>
      </c>
      <c r="B49" s="23"/>
      <c r="C49" s="23"/>
      <c r="D49" s="23"/>
      <c r="E49" s="23"/>
      <c r="F49" s="23"/>
      <c r="G49" s="23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6">
        <f t="shared" si="5"/>
        <v>32.040821962330028</v>
      </c>
      <c r="V49">
        <v>3500</v>
      </c>
    </row>
    <row r="50" spans="1:22">
      <c r="A50" s="52" t="s">
        <v>58</v>
      </c>
      <c r="B50" s="52"/>
      <c r="C50" s="52"/>
      <c r="D50" s="52"/>
      <c r="E50" s="52"/>
      <c r="F50" s="52"/>
      <c r="G50" s="5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6">
        <f t="shared" si="5"/>
        <v>1245.204935642583</v>
      </c>
      <c r="V50" s="27">
        <v>136020.76999999999</v>
      </c>
    </row>
    <row r="51" spans="1:22">
      <c r="A51" s="52" t="s">
        <v>59</v>
      </c>
      <c r="B51" s="52"/>
      <c r="C51" s="52"/>
      <c r="D51" s="52"/>
      <c r="E51" s="52"/>
      <c r="F51" s="52"/>
      <c r="G51" s="52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6">
        <f t="shared" si="5"/>
        <v>2478.426786961666</v>
      </c>
      <c r="V51">
        <f>144000+59500+4980+3400+31150.56+27702</f>
        <v>270732.56</v>
      </c>
    </row>
    <row r="52" spans="1:22">
      <c r="A52" s="43" t="s">
        <v>60</v>
      </c>
      <c r="B52" s="43"/>
      <c r="C52" s="43"/>
      <c r="D52" s="43"/>
      <c r="E52" s="43"/>
      <c r="F52" s="43"/>
      <c r="G52" s="5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6">
        <f t="shared" si="5"/>
        <v>831.55105821848201</v>
      </c>
      <c r="V52">
        <f>637+360+89578.02+260</f>
        <v>90835.02</v>
      </c>
    </row>
    <row r="53" spans="1:22">
      <c r="A53" s="52" t="s">
        <v>61</v>
      </c>
      <c r="B53" s="52"/>
      <c r="C53" s="52"/>
      <c r="D53" s="52"/>
      <c r="E53" s="52"/>
      <c r="F53" s="52"/>
      <c r="G53" s="52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>
        <f t="shared" si="5"/>
        <v>134.11372621375281</v>
      </c>
      <c r="V53">
        <v>14650</v>
      </c>
    </row>
    <row r="54" spans="1:22">
      <c r="A54" s="52" t="s">
        <v>62</v>
      </c>
      <c r="B54" s="52"/>
      <c r="C54" s="52"/>
      <c r="D54" s="52"/>
      <c r="E54" s="52"/>
      <c r="F54" s="52"/>
      <c r="G54" s="52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>
        <f t="shared" si="5"/>
        <v>224.51873628457912</v>
      </c>
      <c r="V54">
        <v>24525.45</v>
      </c>
    </row>
    <row r="55" spans="1:22">
      <c r="A55" s="52" t="s">
        <v>63</v>
      </c>
      <c r="B55" s="52"/>
      <c r="C55" s="52"/>
      <c r="D55" s="52"/>
      <c r="E55" s="52"/>
      <c r="F55" s="52"/>
      <c r="G55" s="52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>
        <f t="shared" si="5"/>
        <v>226.24628585958234</v>
      </c>
      <c r="V55">
        <f>600+2813.16+1456+3000+6320+2260+4220+850+2705+490</f>
        <v>24714.16</v>
      </c>
    </row>
    <row r="56" spans="1:22">
      <c r="A56" s="52" t="s">
        <v>64</v>
      </c>
      <c r="B56" s="52"/>
      <c r="C56" s="52"/>
      <c r="D56" s="52"/>
      <c r="E56" s="52"/>
      <c r="F56" s="52"/>
      <c r="G56" s="52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6">
        <f t="shared" si="5"/>
        <v>146.83850979307817</v>
      </c>
      <c r="V56">
        <f>700+14440+900</f>
        <v>16040</v>
      </c>
    </row>
    <row r="57" spans="1:22">
      <c r="A57" s="54" t="s">
        <v>65</v>
      </c>
      <c r="B57" s="54"/>
      <c r="C57" s="54"/>
      <c r="D57" s="54"/>
      <c r="E57" s="54"/>
      <c r="F57" s="54"/>
      <c r="G57" s="54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6">
        <f t="shared" si="5"/>
        <v>112.53652125226371</v>
      </c>
      <c r="V57">
        <v>12293</v>
      </c>
    </row>
    <row r="58" spans="1:22">
      <c r="A58" s="54" t="s">
        <v>66</v>
      </c>
      <c r="B58" s="54"/>
      <c r="C58" s="54"/>
      <c r="D58" s="54"/>
      <c r="E58" s="54"/>
      <c r="F58" s="54"/>
      <c r="G58" s="54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26">
        <f t="shared" si="5"/>
        <v>64.802562418812471</v>
      </c>
      <c r="V58">
        <f>768.75+4310+2000</f>
        <v>7078.75</v>
      </c>
    </row>
    <row r="59" spans="1:22">
      <c r="A59" s="54" t="s">
        <v>67</v>
      </c>
      <c r="B59" s="54"/>
      <c r="C59" s="54"/>
      <c r="D59" s="54"/>
      <c r="E59" s="54"/>
      <c r="F59" s="54"/>
      <c r="G59" s="54"/>
      <c r="H59" s="16"/>
      <c r="I59" s="17"/>
      <c r="J59" s="17"/>
      <c r="K59" s="16"/>
      <c r="L59" s="16"/>
      <c r="M59" s="16"/>
      <c r="N59" s="16"/>
      <c r="O59" s="16"/>
      <c r="P59" s="16"/>
      <c r="Q59" s="16"/>
      <c r="R59" s="16"/>
      <c r="S59" s="16"/>
      <c r="T59" s="26">
        <f t="shared" si="5"/>
        <v>27.279281183110964</v>
      </c>
      <c r="V59">
        <v>2979.87</v>
      </c>
    </row>
    <row r="60" spans="1:22">
      <c r="A60" s="38" t="s">
        <v>68</v>
      </c>
      <c r="B60" s="54"/>
      <c r="C60" s="54"/>
      <c r="D60" s="54"/>
      <c r="E60" s="54"/>
      <c r="F60" s="54"/>
      <c r="G60" s="54"/>
      <c r="H60" s="21"/>
      <c r="I60" s="17"/>
      <c r="J60" s="17"/>
      <c r="K60" s="17"/>
      <c r="L60" s="16"/>
      <c r="M60" s="16"/>
      <c r="N60" s="16"/>
      <c r="O60" s="16"/>
      <c r="P60" s="16"/>
      <c r="Q60" s="16"/>
      <c r="R60" s="16"/>
      <c r="S60" s="16"/>
      <c r="T60" s="17">
        <f>H60+I60+J60+K60+L60+M60+N60+O60+P60+Q60+R60+S60</f>
        <v>0</v>
      </c>
    </row>
    <row r="61" spans="1:22">
      <c r="A61" s="38" t="s">
        <v>69</v>
      </c>
      <c r="B61" s="38"/>
      <c r="C61" s="38"/>
      <c r="D61" s="38"/>
      <c r="E61" s="38"/>
      <c r="F61" s="38"/>
      <c r="G61" s="38"/>
      <c r="H61" s="24">
        <f>H60+H45+H34+H18+H35+H42</f>
        <v>0</v>
      </c>
      <c r="I61" s="24">
        <f t="shared" ref="I61:S61" si="6">I60+I45+I34+I18+I35+I42</f>
        <v>0</v>
      </c>
      <c r="J61" s="24">
        <f t="shared" si="6"/>
        <v>2670.6000000000004</v>
      </c>
      <c r="K61" s="24">
        <f t="shared" si="6"/>
        <v>0</v>
      </c>
      <c r="L61" s="24">
        <f t="shared" si="6"/>
        <v>25173.53</v>
      </c>
      <c r="M61" s="24">
        <f t="shared" si="6"/>
        <v>0</v>
      </c>
      <c r="N61" s="24">
        <f t="shared" si="6"/>
        <v>0</v>
      </c>
      <c r="O61" s="24">
        <f t="shared" si="6"/>
        <v>0</v>
      </c>
      <c r="P61" s="24">
        <f t="shared" si="6"/>
        <v>6960.37</v>
      </c>
      <c r="Q61" s="24">
        <f t="shared" si="6"/>
        <v>0</v>
      </c>
      <c r="R61" s="24">
        <f t="shared" si="6"/>
        <v>0</v>
      </c>
      <c r="S61" s="24">
        <f t="shared" si="6"/>
        <v>0</v>
      </c>
      <c r="T61" s="19">
        <f>T18+T34+T35+T42+T45+T60</f>
        <v>111525.00999999998</v>
      </c>
      <c r="U61" s="25"/>
    </row>
    <row r="63" spans="1:22">
      <c r="A63" s="69" t="s">
        <v>70</v>
      </c>
      <c r="B63" s="39"/>
      <c r="C63" s="39"/>
      <c r="D63" s="39"/>
      <c r="E63" s="39"/>
      <c r="F63" s="39"/>
      <c r="G63" s="41"/>
      <c r="H63" s="10" t="s">
        <v>18</v>
      </c>
      <c r="I63" s="10" t="s">
        <v>71</v>
      </c>
      <c r="J63" s="10" t="s">
        <v>20</v>
      </c>
      <c r="K63" s="10" t="s">
        <v>21</v>
      </c>
      <c r="L63" s="10" t="s">
        <v>22</v>
      </c>
      <c r="M63" s="10" t="s">
        <v>23</v>
      </c>
      <c r="N63" s="10" t="s">
        <v>24</v>
      </c>
      <c r="O63" s="10" t="s">
        <v>25</v>
      </c>
      <c r="P63" s="10" t="s">
        <v>26</v>
      </c>
      <c r="Q63" s="10" t="s">
        <v>27</v>
      </c>
      <c r="R63" s="10" t="s">
        <v>28</v>
      </c>
      <c r="S63" s="10" t="s">
        <v>29</v>
      </c>
      <c r="T63" s="10"/>
    </row>
    <row r="64" spans="1:22">
      <c r="A64" s="70" t="s">
        <v>72</v>
      </c>
      <c r="B64" s="71"/>
      <c r="C64" s="71"/>
      <c r="D64" s="71"/>
      <c r="E64" s="71"/>
      <c r="F64" s="71"/>
      <c r="G64" s="72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7">
        <v>2799.22</v>
      </c>
    </row>
    <row r="65" spans="1:20">
      <c r="A65" s="39" t="s">
        <v>13</v>
      </c>
      <c r="B65" s="39"/>
      <c r="C65" s="39"/>
      <c r="D65" s="39"/>
      <c r="E65" s="39"/>
      <c r="F65" s="39"/>
      <c r="G65" s="41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7">
        <f t="shared" ref="T65:T71" si="7">H65+I65+J65+K65+L65+M65+N65+O65+P65+Q65+R65+S65</f>
        <v>0</v>
      </c>
    </row>
    <row r="66" spans="1:20">
      <c r="A66" s="39" t="s">
        <v>73</v>
      </c>
      <c r="B66" s="39"/>
      <c r="C66" s="39"/>
      <c r="D66" s="39"/>
      <c r="E66" s="39"/>
      <c r="F66" s="39"/>
      <c r="G66" s="41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7">
        <v>2173.2199999999998</v>
      </c>
    </row>
    <row r="67" spans="1:20">
      <c r="A67" s="41" t="s">
        <v>74</v>
      </c>
      <c r="B67" s="42"/>
      <c r="C67" s="42"/>
      <c r="D67" s="42"/>
      <c r="E67" s="42"/>
      <c r="F67" s="42"/>
      <c r="G67" s="44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22">
        <v>2173.2199999999998</v>
      </c>
    </row>
    <row r="68" spans="1:20">
      <c r="A68" s="41" t="s">
        <v>75</v>
      </c>
      <c r="B68" s="42"/>
      <c r="C68" s="42"/>
      <c r="D68" s="42"/>
      <c r="E68" s="42"/>
      <c r="F68" s="42"/>
      <c r="G68" s="44"/>
      <c r="H68" s="16"/>
      <c r="I68" s="16"/>
      <c r="J68" s="16"/>
      <c r="K68" s="16"/>
      <c r="L68" s="16"/>
      <c r="M68" s="16"/>
      <c r="N68" s="16"/>
      <c r="O68" s="16"/>
      <c r="P68" s="18"/>
      <c r="Q68" s="16"/>
      <c r="R68" s="16"/>
      <c r="S68" s="16"/>
      <c r="T68" s="22">
        <f t="shared" si="7"/>
        <v>0</v>
      </c>
    </row>
    <row r="69" spans="1:20">
      <c r="A69" s="39" t="s">
        <v>76</v>
      </c>
      <c r="B69" s="39"/>
      <c r="C69" s="39"/>
      <c r="D69" s="39"/>
      <c r="E69" s="39"/>
      <c r="F69" s="39"/>
      <c r="G69" s="41"/>
      <c r="H69" s="17"/>
      <c r="I69" s="16"/>
      <c r="J69" s="16"/>
      <c r="K69" s="16"/>
      <c r="L69" s="16"/>
      <c r="M69" s="17">
        <f>M70</f>
        <v>2976.45</v>
      </c>
      <c r="N69" s="17">
        <f t="shared" ref="N69:S69" si="8">N70</f>
        <v>0</v>
      </c>
      <c r="O69" s="17">
        <f t="shared" si="8"/>
        <v>0</v>
      </c>
      <c r="P69" s="17">
        <f>P70+P71</f>
        <v>0</v>
      </c>
      <c r="Q69" s="17">
        <f t="shared" si="8"/>
        <v>0</v>
      </c>
      <c r="R69" s="17">
        <f t="shared" si="8"/>
        <v>0</v>
      </c>
      <c r="S69" s="17">
        <f t="shared" si="8"/>
        <v>0</v>
      </c>
      <c r="T69" s="17">
        <f t="shared" si="7"/>
        <v>2976.45</v>
      </c>
    </row>
    <row r="70" spans="1:20" ht="13.5" customHeight="1">
      <c r="A70" s="74" t="s">
        <v>77</v>
      </c>
      <c r="B70" s="75"/>
      <c r="C70" s="75"/>
      <c r="D70" s="75"/>
      <c r="E70" s="75"/>
      <c r="F70" s="75"/>
      <c r="G70" s="76"/>
      <c r="H70" s="10"/>
      <c r="I70" s="16"/>
      <c r="J70" s="16"/>
      <c r="K70" s="16"/>
      <c r="L70" s="16"/>
      <c r="M70" s="16">
        <v>2976.45</v>
      </c>
      <c r="N70" s="16"/>
      <c r="O70" s="16"/>
      <c r="P70" s="16"/>
      <c r="Q70" s="16"/>
      <c r="R70" s="16"/>
      <c r="S70" s="16"/>
      <c r="T70" s="22">
        <f t="shared" si="7"/>
        <v>2976.45</v>
      </c>
    </row>
    <row r="71" spans="1:20" hidden="1">
      <c r="A71" s="29"/>
      <c r="B71" s="30"/>
      <c r="C71" s="30"/>
      <c r="D71" s="30"/>
      <c r="E71" s="30"/>
      <c r="F71" s="30"/>
      <c r="G71" s="31"/>
      <c r="H71" s="10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22">
        <f t="shared" si="7"/>
        <v>0</v>
      </c>
    </row>
    <row r="72" spans="1:20">
      <c r="A72" s="70" t="s">
        <v>78</v>
      </c>
      <c r="B72" s="71"/>
      <c r="C72" s="71"/>
      <c r="D72" s="71"/>
      <c r="E72" s="71"/>
      <c r="F72" s="71"/>
      <c r="G72" s="72"/>
      <c r="H72" s="10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>
        <f>T64+T66-T69</f>
        <v>1995.9899999999998</v>
      </c>
    </row>
    <row r="73" spans="1:20">
      <c r="A73" s="42" t="s">
        <v>79</v>
      </c>
      <c r="B73" s="43"/>
      <c r="C73" s="43"/>
      <c r="D73" s="43"/>
      <c r="E73" s="43"/>
      <c r="F73" s="43"/>
      <c r="G73" s="43"/>
      <c r="T73" s="16">
        <v>14489.34</v>
      </c>
    </row>
    <row r="74" spans="1:20">
      <c r="A74" s="73" t="s">
        <v>80</v>
      </c>
      <c r="B74" s="73"/>
      <c r="C74" s="73"/>
      <c r="D74" s="73"/>
      <c r="E74" s="73"/>
      <c r="F74" s="73"/>
      <c r="G74" s="73"/>
      <c r="H74" s="54"/>
      <c r="I74" s="54"/>
      <c r="T74" s="17">
        <v>35989.42</v>
      </c>
    </row>
    <row r="76" spans="1:20">
      <c r="H76" s="27">
        <f t="shared" ref="H76:M76" si="9">H69+H61</f>
        <v>0</v>
      </c>
      <c r="I76" s="27">
        <f t="shared" si="9"/>
        <v>0</v>
      </c>
      <c r="J76" s="27">
        <f t="shared" si="9"/>
        <v>2670.6000000000004</v>
      </c>
      <c r="K76" s="27">
        <f t="shared" si="9"/>
        <v>0</v>
      </c>
      <c r="L76" s="27">
        <f t="shared" si="9"/>
        <v>25173.53</v>
      </c>
      <c r="M76" s="27">
        <f t="shared" si="9"/>
        <v>2976.45</v>
      </c>
    </row>
    <row r="86" spans="5:5">
      <c r="E86" s="32"/>
    </row>
  </sheetData>
  <mergeCells count="67">
    <mergeCell ref="A73:G73"/>
    <mergeCell ref="A74:G74"/>
    <mergeCell ref="H74:I74"/>
    <mergeCell ref="A68:G68"/>
    <mergeCell ref="A69:G69"/>
    <mergeCell ref="A70:G70"/>
    <mergeCell ref="A72:G72"/>
    <mergeCell ref="A61:G61"/>
    <mergeCell ref="A63:G63"/>
    <mergeCell ref="A64:G64"/>
    <mergeCell ref="A65:G65"/>
    <mergeCell ref="A66:G66"/>
    <mergeCell ref="A67:G67"/>
    <mergeCell ref="A55:G55"/>
    <mergeCell ref="A56:G56"/>
    <mergeCell ref="A57:G57"/>
    <mergeCell ref="A58:G58"/>
    <mergeCell ref="A59:G59"/>
    <mergeCell ref="A60:G60"/>
    <mergeCell ref="A48:G48"/>
    <mergeCell ref="A50:G50"/>
    <mergeCell ref="A51:G51"/>
    <mergeCell ref="A52:G52"/>
    <mergeCell ref="A53:G53"/>
    <mergeCell ref="A54:G54"/>
    <mergeCell ref="A42:G42"/>
    <mergeCell ref="A43:G43"/>
    <mergeCell ref="A44:G44"/>
    <mergeCell ref="A45:G45"/>
    <mergeCell ref="A46:G46"/>
    <mergeCell ref="A47:G47"/>
    <mergeCell ref="A34:G34"/>
    <mergeCell ref="A35:G35"/>
    <mergeCell ref="A36:G36"/>
    <mergeCell ref="A37:G37"/>
    <mergeCell ref="A39:G39"/>
    <mergeCell ref="A41:G41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2015-03-12T10:22:49Z</dcterms:modified>
</cp:coreProperties>
</file>