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71" i="1"/>
  <c r="L19"/>
  <c r="L36"/>
  <c r="L44"/>
  <c r="L63"/>
  <c r="L77"/>
  <c r="K71"/>
  <c r="K19"/>
  <c r="K36"/>
  <c r="K44"/>
  <c r="K63"/>
  <c r="K77"/>
  <c r="J71"/>
  <c r="J19"/>
  <c r="J36"/>
  <c r="J44"/>
  <c r="J63"/>
  <c r="J77"/>
  <c r="I71"/>
  <c r="I19"/>
  <c r="I36"/>
  <c r="I44"/>
  <c r="I63"/>
  <c r="I77"/>
  <c r="H71"/>
  <c r="H19"/>
  <c r="H36"/>
  <c r="H44"/>
  <c r="H63"/>
  <c r="H77"/>
  <c r="T74"/>
  <c r="M71"/>
  <c r="N71"/>
  <c r="O71"/>
  <c r="P71"/>
  <c r="Q71"/>
  <c r="R71"/>
  <c r="S71"/>
  <c r="T71"/>
  <c r="T73"/>
  <c r="T72"/>
  <c r="T70"/>
  <c r="T67"/>
  <c r="T20"/>
  <c r="T26"/>
  <c r="T30"/>
  <c r="T31"/>
  <c r="T32"/>
  <c r="T33"/>
  <c r="T34"/>
  <c r="T29"/>
  <c r="T19"/>
  <c r="T35"/>
  <c r="M36"/>
  <c r="N36"/>
  <c r="O36"/>
  <c r="P36"/>
  <c r="Q36"/>
  <c r="R36"/>
  <c r="S36"/>
  <c r="T36"/>
  <c r="M44"/>
  <c r="N44"/>
  <c r="O44"/>
  <c r="T44"/>
  <c r="T47"/>
  <c r="T63"/>
  <c r="S63"/>
  <c r="R63"/>
  <c r="Q63"/>
  <c r="P63"/>
  <c r="O19"/>
  <c r="O63"/>
  <c r="N19"/>
  <c r="N63"/>
  <c r="M19"/>
  <c r="M63"/>
  <c r="V48"/>
  <c r="V49"/>
  <c r="V50"/>
  <c r="V53"/>
  <c r="V54"/>
  <c r="V57"/>
  <c r="V58"/>
  <c r="V60"/>
  <c r="V47"/>
  <c r="T61"/>
  <c r="T60"/>
  <c r="T59"/>
  <c r="T58"/>
  <c r="T57"/>
  <c r="T56"/>
  <c r="T55"/>
  <c r="T54"/>
  <c r="T53"/>
  <c r="T52"/>
  <c r="T51"/>
  <c r="T50"/>
  <c r="T49"/>
  <c r="T48"/>
  <c r="T46"/>
  <c r="T45"/>
  <c r="T43"/>
  <c r="T42"/>
  <c r="T41"/>
  <c r="T40"/>
  <c r="T39"/>
  <c r="T38"/>
  <c r="T37"/>
  <c r="C5"/>
  <c r="T17"/>
  <c r="T16"/>
  <c r="T14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O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смете
</t>
        </r>
      </text>
    </comment>
  </commentList>
</comments>
</file>

<file path=xl/sharedStrings.xml><?xml version="1.0" encoding="utf-8"?>
<sst xmlns="http://schemas.openxmlformats.org/spreadsheetml/2006/main" count="96" uniqueCount="83">
  <si>
    <t xml:space="preserve">Отчет о финансово-хозяйственной деятельности МКД </t>
  </si>
  <si>
    <t>за 2014 год</t>
  </si>
  <si>
    <t>ул. Приозерское шоссе д.17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</si>
  <si>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</si>
  <si>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</si>
  <si>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</si>
  <si>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</si>
  <si>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</si>
  <si>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</si>
  <si>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</si>
  <si>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</si>
  <si>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</si>
  <si>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</si>
  <si>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</si>
  <si>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</si>
  <si>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</si>
  <si>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</si>
  <si>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</si>
  <si>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</si>
  <si>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</si>
  <si>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</si>
  <si>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</si>
  <si>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</si>
  <si>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</si>
  <si>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</si>
  <si>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</si>
  <si>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</si>
  <si>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</si>
  <si>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</si>
  <si>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</si>
  <si>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</si>
  <si>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</si>
  <si>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</si>
  <si>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</si>
  <si>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</si>
  <si>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</si>
  <si>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</si>
  <si>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</si>
  <si>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</si>
  <si>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</si>
  <si>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</si>
  <si>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</si>
  <si>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</si>
  <si>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</si>
  <si>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</si>
  <si>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</si>
  <si>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</si>
  <si>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</si>
  <si>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</si>
  <si>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фотореле</t>
  </si>
  <si>
    <t>Ремонт канализации (стояк)</t>
  </si>
  <si>
    <t>Ремонт водостока</t>
  </si>
  <si>
    <t>Ремонт кровли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</si>
  <si>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</si>
  <si>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</si>
  <si>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</si>
  <si>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</si>
  <si>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</si>
  <si>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</si>
  <si>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</si>
  <si>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</si>
  <si>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</si>
  <si>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</si>
  <si>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</si>
  <si>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</si>
  <si>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</si>
  <si>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</si>
  <si>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</si>
  <si>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</si>
  <si>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</si>
  <si>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</si>
  <si>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</si>
  <si>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</si>
  <si>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</si>
  <si>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</si>
  <si>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</si>
  <si>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</si>
  <si>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</si>
  <si>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</si>
  <si>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ремонт запорной арматуры и скоростника в ТЦ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</si>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</sst>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3" fillId="0" borderId="2" xfId="0" applyNumberFormat="1" applyFont="1" applyFill="1" applyBorder="1"/>
    <xf numFmtId="2" fontId="3" fillId="0" borderId="1" xfId="0" applyNumberFormat="1" applyFont="1" applyBorder="1"/>
    <xf numFmtId="2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7"/>
  <sheetViews>
    <sheetView tabSelected="1" workbookViewId="0">
      <selection activeCell="T74" sqref="T74"/>
    </sheetView>
  </sheetViews>
  <sheetFormatPr defaultRowHeight="15"/>
  <cols>
    <col min="4" max="4" width="10.42578125" customWidth="1"/>
    <col min="6" max="6" width="9.85546875" customWidth="1"/>
    <col min="7" max="7" width="12.42578125" customWidth="1"/>
    <col min="8" max="8" width="10.28515625" hidden="1" customWidth="1"/>
    <col min="9" max="14" width="0" hidden="1" customWidth="1"/>
    <col min="15" max="15" width="9.5703125" hidden="1" customWidth="1"/>
    <col min="16" max="19" width="0" hidden="1" customWidth="1"/>
    <col min="20" max="20" width="12.42578125" customWidth="1"/>
    <col min="21" max="21" width="10.140625" bestFit="1" customWidth="1"/>
    <col min="22" max="22" width="10.140625" hidden="1" customWidth="1"/>
  </cols>
  <sheetData>
    <row r="2" spans="1:20" ht="15.75">
      <c r="A2" s="1" t="s">
        <v>0</v>
      </c>
    </row>
    <row r="3" spans="1:20">
      <c r="A3" s="30" t="s">
        <v>1</v>
      </c>
      <c r="B3" s="30"/>
      <c r="C3" s="30"/>
      <c r="D3" s="30"/>
      <c r="E3" s="30"/>
      <c r="F3" s="30"/>
      <c r="G3" s="30"/>
    </row>
    <row r="4" spans="1:20">
      <c r="A4" s="31" t="s">
        <v>2</v>
      </c>
      <c r="B4" s="32"/>
      <c r="C4" s="32"/>
      <c r="D4" s="32"/>
      <c r="E4" s="32"/>
      <c r="F4" s="32"/>
      <c r="G4" s="32"/>
      <c r="H4" s="2"/>
      <c r="I4" s="2"/>
    </row>
    <row r="5" spans="1:20" ht="45" customHeight="1">
      <c r="A5" s="33" t="s">
        <v>3</v>
      </c>
      <c r="B5" s="34"/>
      <c r="C5" s="3">
        <f>E5+G5</f>
        <v>2565.29</v>
      </c>
      <c r="D5" s="4" t="s">
        <v>4</v>
      </c>
      <c r="E5" s="5">
        <v>2411.71</v>
      </c>
      <c r="F5" s="4" t="s">
        <v>5</v>
      </c>
      <c r="G5" s="5">
        <v>153.58000000000001</v>
      </c>
      <c r="H5" s="6"/>
    </row>
    <row r="6" spans="1:20">
      <c r="G6" s="7" t="s">
        <v>6</v>
      </c>
      <c r="T6" s="7" t="s">
        <v>7</v>
      </c>
    </row>
    <row r="7" spans="1:20">
      <c r="A7" s="35" t="s">
        <v>8</v>
      </c>
      <c r="B7" s="35"/>
      <c r="C7" s="35"/>
      <c r="D7" s="35"/>
      <c r="E7" s="35"/>
      <c r="F7" s="35"/>
      <c r="G7" s="8">
        <f>G8+G9+G10</f>
        <v>10.58</v>
      </c>
      <c r="T7" s="8">
        <f>T8+T9+T10</f>
        <v>13.149999999999999</v>
      </c>
    </row>
    <row r="8" spans="1:20">
      <c r="A8" s="36" t="s">
        <v>9</v>
      </c>
      <c r="B8" s="36"/>
      <c r="C8" s="36"/>
      <c r="D8" s="36"/>
      <c r="E8" s="36"/>
      <c r="F8" s="36"/>
      <c r="G8" s="10">
        <v>3.56</v>
      </c>
      <c r="T8" s="10">
        <v>8.51</v>
      </c>
    </row>
    <row r="9" spans="1:20">
      <c r="A9" s="37" t="s">
        <v>10</v>
      </c>
      <c r="B9" s="37"/>
      <c r="C9" s="37"/>
      <c r="D9" s="37"/>
      <c r="E9" s="37"/>
      <c r="F9" s="37"/>
      <c r="G9" s="9">
        <v>7.02</v>
      </c>
      <c r="T9" s="9">
        <v>2.71</v>
      </c>
    </row>
    <row r="10" spans="1:20">
      <c r="A10" s="38" t="s">
        <v>11</v>
      </c>
      <c r="B10" s="39"/>
      <c r="C10" s="39"/>
      <c r="D10" s="39"/>
      <c r="E10" s="39"/>
      <c r="F10" s="39"/>
      <c r="G10" s="9"/>
      <c r="T10" s="9">
        <v>1.93</v>
      </c>
    </row>
    <row r="11" spans="1:20">
      <c r="A11" s="35" t="s">
        <v>12</v>
      </c>
      <c r="B11" s="35"/>
      <c r="C11" s="35"/>
      <c r="D11" s="35"/>
      <c r="E11" s="35"/>
      <c r="F11" s="35"/>
      <c r="G11" s="11">
        <v>35</v>
      </c>
      <c r="T11" s="11">
        <v>47.48</v>
      </c>
    </row>
    <row r="12" spans="1:20">
      <c r="A12" s="40"/>
      <c r="B12" s="40"/>
      <c r="C12" s="40"/>
      <c r="D12" s="40"/>
      <c r="E12" s="40"/>
      <c r="F12" s="40"/>
      <c r="G12" s="40"/>
    </row>
    <row r="13" spans="1:20">
      <c r="A13" s="36" t="s">
        <v>13</v>
      </c>
      <c r="B13" s="36"/>
      <c r="C13" s="36"/>
      <c r="D13" s="36"/>
      <c r="E13" s="36"/>
      <c r="F13" s="36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372682.08</v>
      </c>
    </row>
    <row r="14" spans="1:20">
      <c r="A14" s="36" t="s">
        <v>14</v>
      </c>
      <c r="B14" s="36"/>
      <c r="C14" s="36"/>
      <c r="D14" s="36"/>
      <c r="E14" s="36"/>
      <c r="F14" s="36"/>
      <c r="G14" s="12"/>
      <c r="H14" s="13"/>
      <c r="I14" s="14"/>
      <c r="J14" s="14"/>
      <c r="K14" s="14"/>
      <c r="L14" s="14"/>
      <c r="M14" s="14"/>
      <c r="N14" s="14"/>
      <c r="O14" s="14"/>
      <c r="P14" s="16"/>
      <c r="Q14" s="14"/>
      <c r="R14" s="14"/>
      <c r="S14" s="14"/>
      <c r="T14" s="15">
        <f>389650.12-4301.28</f>
        <v>385348.83999999997</v>
      </c>
    </row>
    <row r="15" spans="1:20">
      <c r="A15" s="36" t="s">
        <v>15</v>
      </c>
      <c r="B15" s="36"/>
      <c r="C15" s="36"/>
      <c r="D15" s="36"/>
      <c r="E15" s="36"/>
      <c r="F15" s="36"/>
      <c r="G15" s="12"/>
      <c r="H15" s="13"/>
      <c r="I15" s="16"/>
      <c r="J15" s="16"/>
      <c r="K15" s="14"/>
      <c r="L15" s="16"/>
      <c r="M15" s="16"/>
      <c r="N15" s="14"/>
      <c r="O15" s="16"/>
      <c r="P15" s="16"/>
      <c r="Q15" s="14"/>
      <c r="R15" s="16"/>
      <c r="S15" s="14"/>
      <c r="T15" s="17">
        <v>4301.28</v>
      </c>
    </row>
    <row r="16" spans="1:20">
      <c r="A16" s="36" t="s">
        <v>16</v>
      </c>
      <c r="B16" s="36"/>
      <c r="C16" s="36"/>
      <c r="D16" s="36"/>
      <c r="E16" s="36"/>
      <c r="F16" s="36"/>
      <c r="G16" s="1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>
        <f>T63</f>
        <v>288057.88</v>
      </c>
    </row>
    <row r="17" spans="1:20">
      <c r="A17" s="38" t="s">
        <v>17</v>
      </c>
      <c r="B17" s="39"/>
      <c r="C17" s="39"/>
      <c r="D17" s="39"/>
      <c r="E17" s="39"/>
      <c r="F17" s="41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>
        <f>(T63-T62)/$C$5/12</f>
        <v>8.682321816766656</v>
      </c>
    </row>
    <row r="18" spans="1:20" ht="15.75">
      <c r="A18" s="42" t="s">
        <v>18</v>
      </c>
      <c r="B18" s="42"/>
      <c r="C18" s="42"/>
      <c r="D18" s="42"/>
      <c r="E18" s="42"/>
      <c r="F18" s="42"/>
      <c r="G18" s="43"/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  <c r="M18" s="8" t="s">
        <v>24</v>
      </c>
      <c r="N18" s="8" t="s">
        <v>25</v>
      </c>
      <c r="O18" s="8" t="s">
        <v>26</v>
      </c>
      <c r="P18" s="8" t="s">
        <v>27</v>
      </c>
      <c r="Q18" s="8" t="s">
        <v>28</v>
      </c>
      <c r="R18" s="8" t="s">
        <v>29</v>
      </c>
      <c r="S18" s="8" t="s">
        <v>30</v>
      </c>
      <c r="T18" s="8" t="s">
        <v>31</v>
      </c>
    </row>
    <row r="19" spans="1:20">
      <c r="A19" s="44" t="s">
        <v>32</v>
      </c>
      <c r="B19" s="44"/>
      <c r="C19" s="44"/>
      <c r="D19" s="44"/>
      <c r="E19" s="44"/>
      <c r="F19" s="44"/>
      <c r="G19" s="45"/>
      <c r="H19" s="19">
        <f t="shared" ref="H19:O19" si="0">H20+H21+H22+H23+H24+H25+H26+H27+H28</f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4"/>
      <c r="Q19" s="14"/>
      <c r="R19" s="14"/>
      <c r="S19" s="14"/>
      <c r="T19" s="15">
        <f>T20+T21+T22+T23+T25+T26+T27+T28+T29</f>
        <v>138945.36000000002</v>
      </c>
    </row>
    <row r="20" spans="1:20" ht="104.25" customHeight="1">
      <c r="A20" s="46" t="s">
        <v>33</v>
      </c>
      <c r="B20" s="47"/>
      <c r="C20" s="47"/>
      <c r="D20" s="47"/>
      <c r="E20" s="47"/>
      <c r="F20" s="47"/>
      <c r="G20" s="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0">
        <f>561.49+83863.79+901.96+15985.23+13061</f>
        <v>114373.47</v>
      </c>
    </row>
    <row r="21" spans="1:20" hidden="1">
      <c r="A21" s="49" t="s">
        <v>34</v>
      </c>
      <c r="B21" s="49"/>
      <c r="C21" s="49"/>
      <c r="D21" s="49"/>
      <c r="E21" s="49"/>
      <c r="F21" s="49"/>
      <c r="G21" s="5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"/>
    </row>
    <row r="22" spans="1:20" ht="13.5" hidden="1" customHeight="1">
      <c r="A22" s="49" t="s">
        <v>35</v>
      </c>
      <c r="B22" s="49"/>
      <c r="C22" s="49"/>
      <c r="D22" s="49"/>
      <c r="E22" s="49"/>
      <c r="F22" s="49"/>
      <c r="G22" s="5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/>
    </row>
    <row r="23" spans="1:20" ht="13.5" customHeight="1">
      <c r="A23" s="49" t="s">
        <v>36</v>
      </c>
      <c r="B23" s="49"/>
      <c r="C23" s="49"/>
      <c r="D23" s="49"/>
      <c r="E23" s="49"/>
      <c r="F23" s="49"/>
      <c r="G23" s="5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0">
        <v>2992.22</v>
      </c>
    </row>
    <row r="24" spans="1:20" ht="0.75" customHeight="1">
      <c r="A24" s="49"/>
      <c r="B24" s="49"/>
      <c r="C24" s="49"/>
      <c r="D24" s="49"/>
      <c r="E24" s="49"/>
      <c r="F24" s="49"/>
      <c r="G24" s="5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0"/>
    </row>
    <row r="25" spans="1:20">
      <c r="A25" s="51" t="s">
        <v>37</v>
      </c>
      <c r="B25" s="51"/>
      <c r="C25" s="51"/>
      <c r="D25" s="51"/>
      <c r="E25" s="51"/>
      <c r="F25" s="51"/>
      <c r="G25" s="5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0">
        <v>10538.94</v>
      </c>
    </row>
    <row r="26" spans="1:20">
      <c r="A26" s="52" t="s">
        <v>38</v>
      </c>
      <c r="B26" s="40"/>
      <c r="C26" s="40"/>
      <c r="D26" s="40"/>
      <c r="E26" s="40"/>
      <c r="F26" s="40"/>
      <c r="G26" s="5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0">
        <f>1494.96+1074.01</f>
        <v>2568.9700000000003</v>
      </c>
    </row>
    <row r="27" spans="1:20">
      <c r="A27" s="52" t="s">
        <v>39</v>
      </c>
      <c r="B27" s="40"/>
      <c r="C27" s="40"/>
      <c r="D27" s="40"/>
      <c r="E27" s="40"/>
      <c r="F27" s="40"/>
      <c r="G27" s="5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0">
        <v>825.5</v>
      </c>
    </row>
    <row r="28" spans="1:20" ht="30" customHeight="1">
      <c r="A28" s="54" t="s">
        <v>40</v>
      </c>
      <c r="B28" s="55"/>
      <c r="C28" s="55"/>
      <c r="D28" s="55"/>
      <c r="E28" s="55"/>
      <c r="F28" s="55"/>
      <c r="G28" s="5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0">
        <v>1565.09</v>
      </c>
    </row>
    <row r="29" spans="1:20" ht="17.25" customHeight="1">
      <c r="A29" s="57" t="s">
        <v>41</v>
      </c>
      <c r="B29" s="58"/>
      <c r="C29" s="58"/>
      <c r="D29" s="58"/>
      <c r="E29" s="58"/>
      <c r="F29" s="58"/>
      <c r="G29" s="5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0">
        <f>T30+T31+T32+T33+T34</f>
        <v>6081.17</v>
      </c>
    </row>
    <row r="30" spans="1:20" ht="14.25" customHeight="1">
      <c r="A30" s="60" t="s">
        <v>42</v>
      </c>
      <c r="B30" s="61"/>
      <c r="C30" s="61"/>
      <c r="D30" s="61"/>
      <c r="E30" s="61"/>
      <c r="F30" s="61"/>
      <c r="G30" s="6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2">
        <f>665.48+90.65+69.95+2432.73</f>
        <v>3258.81</v>
      </c>
    </row>
    <row r="31" spans="1:20" ht="16.5" customHeight="1">
      <c r="A31" s="60" t="s">
        <v>43</v>
      </c>
      <c r="B31" s="61"/>
      <c r="C31" s="61"/>
      <c r="D31" s="61"/>
      <c r="E31" s="61"/>
      <c r="F31" s="61"/>
      <c r="G31" s="6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2">
        <f>960.72+187.68</f>
        <v>1148.4000000000001</v>
      </c>
    </row>
    <row r="32" spans="1:20" ht="14.25" customHeight="1">
      <c r="A32" s="63" t="s">
        <v>44</v>
      </c>
      <c r="B32" s="63"/>
      <c r="C32" s="63"/>
      <c r="D32" s="63"/>
      <c r="E32" s="63"/>
      <c r="F32" s="63"/>
      <c r="G32" s="6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2">
        <f>637.5+173.2</f>
        <v>810.7</v>
      </c>
    </row>
    <row r="33" spans="1:22" ht="12.75" customHeight="1">
      <c r="A33" s="60" t="s">
        <v>45</v>
      </c>
      <c r="B33" s="61"/>
      <c r="C33" s="61"/>
      <c r="D33" s="61"/>
      <c r="E33" s="61"/>
      <c r="F33" s="61"/>
      <c r="G33" s="6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2">
        <f>15.72+802.27</f>
        <v>817.99</v>
      </c>
    </row>
    <row r="34" spans="1:22" ht="17.25" customHeight="1">
      <c r="A34" s="65" t="s">
        <v>46</v>
      </c>
      <c r="B34" s="66"/>
      <c r="C34" s="66"/>
      <c r="D34" s="66"/>
      <c r="E34" s="66"/>
      <c r="F34" s="66"/>
      <c r="G34" s="6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2">
        <f>20.12+25.15</f>
        <v>45.269999999999996</v>
      </c>
    </row>
    <row r="35" spans="1:22" ht="19.5" customHeight="1">
      <c r="A35" s="68" t="s">
        <v>47</v>
      </c>
      <c r="B35" s="69"/>
      <c r="C35" s="69"/>
      <c r="D35" s="69"/>
      <c r="E35" s="69"/>
      <c r="F35" s="69"/>
      <c r="G35" s="70"/>
      <c r="H35" s="19"/>
      <c r="I35" s="19"/>
      <c r="J35" s="19"/>
      <c r="K35" s="15"/>
      <c r="L35" s="15"/>
      <c r="M35" s="15"/>
      <c r="N35" s="14"/>
      <c r="O35" s="14"/>
      <c r="P35" s="14"/>
      <c r="Q35" s="14"/>
      <c r="R35" s="14"/>
      <c r="S35" s="14"/>
      <c r="T35" s="15">
        <f>27518.62-6822.04</f>
        <v>20696.579999999998</v>
      </c>
    </row>
    <row r="36" spans="1:22">
      <c r="A36" s="44" t="s">
        <v>48</v>
      </c>
      <c r="B36" s="44"/>
      <c r="C36" s="44"/>
      <c r="D36" s="44"/>
      <c r="E36" s="44"/>
      <c r="F36" s="44"/>
      <c r="G36" s="45"/>
      <c r="H36" s="23">
        <f t="shared" ref="H36:S36" si="1">H37+H38+H40+H41+H39+H43</f>
        <v>553.03</v>
      </c>
      <c r="I36" s="23">
        <f t="shared" si="1"/>
        <v>0</v>
      </c>
      <c r="J36" s="23">
        <f t="shared" si="1"/>
        <v>215.93</v>
      </c>
      <c r="K36" s="23">
        <f t="shared" si="1"/>
        <v>4779.3500000000004</v>
      </c>
      <c r="L36" s="23">
        <f>L37+L38+L40+L41+L39+L43+L42</f>
        <v>6004.91</v>
      </c>
      <c r="M36" s="23">
        <f t="shared" si="1"/>
        <v>572.59</v>
      </c>
      <c r="N36" s="23">
        <f t="shared" si="1"/>
        <v>7718</v>
      </c>
      <c r="O36" s="23">
        <f t="shared" si="1"/>
        <v>608.64</v>
      </c>
      <c r="P36" s="23">
        <f t="shared" si="1"/>
        <v>1807.93</v>
      </c>
      <c r="Q36" s="23">
        <f t="shared" si="1"/>
        <v>4569</v>
      </c>
      <c r="R36" s="23">
        <f>R37+R38+R40+R41+R39+R43+R42</f>
        <v>0</v>
      </c>
      <c r="S36" s="23">
        <f t="shared" si="1"/>
        <v>0</v>
      </c>
      <c r="T36" s="17">
        <f t="shared" ref="T36:T46" si="2">H36+I36+J36+K36+L36+M36+N36+O36+P36+Q36+R36+S36</f>
        <v>26829.38</v>
      </c>
      <c r="U36" s="24"/>
    </row>
    <row r="37" spans="1:22">
      <c r="A37" s="49" t="s">
        <v>49</v>
      </c>
      <c r="B37" s="49"/>
      <c r="C37" s="49"/>
      <c r="D37" s="49"/>
      <c r="E37" s="49"/>
      <c r="F37" s="49"/>
      <c r="G37" s="49"/>
      <c r="H37" s="14"/>
      <c r="I37" s="14"/>
      <c r="J37" s="14"/>
      <c r="K37" s="14">
        <v>4046.69</v>
      </c>
      <c r="L37" s="14"/>
      <c r="M37" s="14"/>
      <c r="N37" s="14"/>
      <c r="O37" s="14"/>
      <c r="P37" s="14"/>
      <c r="Q37" s="14"/>
      <c r="R37" s="14"/>
      <c r="S37" s="14"/>
      <c r="T37" s="20">
        <f t="shared" si="2"/>
        <v>4046.69</v>
      </c>
    </row>
    <row r="38" spans="1:22">
      <c r="A38" s="49" t="s">
        <v>50</v>
      </c>
      <c r="B38" s="49"/>
      <c r="C38" s="49"/>
      <c r="D38" s="49"/>
      <c r="E38" s="49"/>
      <c r="F38" s="49"/>
      <c r="G38" s="49"/>
      <c r="H38" s="14"/>
      <c r="I38" s="14"/>
      <c r="J38" s="14"/>
      <c r="K38" s="14"/>
      <c r="L38" s="14"/>
      <c r="M38" s="14"/>
      <c r="N38" s="14">
        <v>7718</v>
      </c>
      <c r="O38" s="14"/>
      <c r="P38" s="14"/>
      <c r="Q38" s="14"/>
      <c r="R38" s="14"/>
      <c r="S38" s="14"/>
      <c r="T38" s="20">
        <f t="shared" si="2"/>
        <v>7718</v>
      </c>
    </row>
    <row r="39" spans="1:22" ht="0.75" customHeight="1">
      <c r="A39" s="21"/>
      <c r="B39" s="21"/>
      <c r="C39" s="21"/>
      <c r="D39" s="21"/>
      <c r="E39" s="21"/>
      <c r="F39" s="21"/>
      <c r="G39" s="2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0">
        <f t="shared" si="2"/>
        <v>0</v>
      </c>
    </row>
    <row r="40" spans="1:22" hidden="1">
      <c r="A40" s="49"/>
      <c r="B40" s="49"/>
      <c r="C40" s="49"/>
      <c r="D40" s="49"/>
      <c r="E40" s="49"/>
      <c r="F40" s="49"/>
      <c r="G40" s="49"/>
      <c r="H40" s="16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5">
        <f t="shared" si="2"/>
        <v>0</v>
      </c>
    </row>
    <row r="41" spans="1:22">
      <c r="A41" s="21" t="s">
        <v>51</v>
      </c>
      <c r="B41" s="21"/>
      <c r="C41" s="21"/>
      <c r="D41" s="21"/>
      <c r="E41" s="21"/>
      <c r="F41" s="21"/>
      <c r="G41" s="21"/>
      <c r="H41" s="16"/>
      <c r="I41" s="16"/>
      <c r="J41" s="14"/>
      <c r="K41" s="14"/>
      <c r="L41" s="14">
        <v>1918.04</v>
      </c>
      <c r="M41" s="14"/>
      <c r="N41" s="14"/>
      <c r="O41" s="14"/>
      <c r="P41" s="14"/>
      <c r="Q41" s="14"/>
      <c r="R41" s="14"/>
      <c r="S41" s="14"/>
      <c r="T41" s="20">
        <f t="shared" si="2"/>
        <v>1918.04</v>
      </c>
    </row>
    <row r="42" spans="1:22">
      <c r="A42" s="21" t="s">
        <v>52</v>
      </c>
      <c r="B42" s="21"/>
      <c r="C42" s="21"/>
      <c r="D42" s="21"/>
      <c r="E42" s="21"/>
      <c r="F42" s="21"/>
      <c r="G42" s="21"/>
      <c r="H42" s="16"/>
      <c r="I42" s="16"/>
      <c r="J42" s="14"/>
      <c r="K42" s="14"/>
      <c r="L42" s="14">
        <v>4086.87</v>
      </c>
      <c r="M42" s="14"/>
      <c r="N42" s="14"/>
      <c r="O42" s="14"/>
      <c r="P42" s="14"/>
      <c r="Q42" s="14"/>
      <c r="R42" s="14"/>
      <c r="S42" s="14"/>
      <c r="T42" s="20">
        <f t="shared" si="2"/>
        <v>4086.87</v>
      </c>
    </row>
    <row r="43" spans="1:22">
      <c r="A43" s="49" t="s">
        <v>53</v>
      </c>
      <c r="B43" s="49"/>
      <c r="C43" s="49"/>
      <c r="D43" s="49"/>
      <c r="E43" s="49"/>
      <c r="F43" s="49"/>
      <c r="G43" s="49"/>
      <c r="H43" s="16">
        <v>553.03</v>
      </c>
      <c r="I43" s="16"/>
      <c r="J43" s="14">
        <v>215.93</v>
      </c>
      <c r="K43" s="14">
        <v>732.66</v>
      </c>
      <c r="L43" s="14"/>
      <c r="M43" s="14">
        <v>572.59</v>
      </c>
      <c r="N43" s="14"/>
      <c r="O43" s="14">
        <v>608.64</v>
      </c>
      <c r="P43" s="14">
        <v>1807.93</v>
      </c>
      <c r="Q43" s="14">
        <v>4569</v>
      </c>
      <c r="R43" s="14"/>
      <c r="S43" s="14"/>
      <c r="T43" s="20">
        <f t="shared" si="2"/>
        <v>9059.7799999999988</v>
      </c>
    </row>
    <row r="44" spans="1:22" ht="14.25" customHeight="1">
      <c r="A44" s="44" t="s">
        <v>54</v>
      </c>
      <c r="B44" s="44"/>
      <c r="C44" s="44"/>
      <c r="D44" s="44"/>
      <c r="E44" s="44"/>
      <c r="F44" s="44"/>
      <c r="G44" s="45"/>
      <c r="H44" s="15">
        <f t="shared" ref="H44:O44" si="3">H45</f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  <c r="N44" s="15">
        <f t="shared" si="3"/>
        <v>0</v>
      </c>
      <c r="O44" s="15">
        <f t="shared" si="3"/>
        <v>0</v>
      </c>
      <c r="P44" s="14"/>
      <c r="Q44" s="14"/>
      <c r="R44" s="14"/>
      <c r="S44" s="14"/>
      <c r="T44" s="15">
        <f t="shared" si="2"/>
        <v>0</v>
      </c>
    </row>
    <row r="45" spans="1:22" ht="0.75" hidden="1" customHeight="1">
      <c r="A45" s="58" t="s">
        <v>55</v>
      </c>
      <c r="B45" s="58"/>
      <c r="C45" s="58"/>
      <c r="D45" s="58"/>
      <c r="E45" s="58"/>
      <c r="F45" s="58"/>
      <c r="G45" s="5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0">
        <f t="shared" si="2"/>
        <v>0</v>
      </c>
    </row>
    <row r="46" spans="1:22" hidden="1">
      <c r="A46" s="49"/>
      <c r="B46" s="49"/>
      <c r="C46" s="49"/>
      <c r="D46" s="49"/>
      <c r="E46" s="49"/>
      <c r="F46" s="49"/>
      <c r="G46" s="49"/>
      <c r="H46" s="16"/>
      <c r="I46" s="1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5">
        <f t="shared" si="2"/>
        <v>0</v>
      </c>
    </row>
    <row r="47" spans="1:22">
      <c r="A47" s="71" t="s">
        <v>56</v>
      </c>
      <c r="B47" s="71"/>
      <c r="C47" s="71"/>
      <c r="D47" s="71"/>
      <c r="E47" s="71"/>
      <c r="F47" s="71"/>
      <c r="G47" s="71"/>
      <c r="H47" s="19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5">
        <f>6822.04+2690.46+45520.77+18533.85+7233.64</f>
        <v>80800.759999999995</v>
      </c>
      <c r="U47" s="26"/>
      <c r="V47" s="27">
        <f>V48+V49+V50+V51+V52+V53+V54+V55+V56+V57+V58+V59+V60+V61</f>
        <v>3067851.54</v>
      </c>
    </row>
    <row r="48" spans="1:22" ht="145.5" customHeight="1">
      <c r="A48" s="47" t="s">
        <v>57</v>
      </c>
      <c r="B48" s="47"/>
      <c r="C48" s="47"/>
      <c r="D48" s="47"/>
      <c r="E48" s="47"/>
      <c r="F48" s="47"/>
      <c r="G48" s="4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5">
        <f>$T$47/$V$47*V48</f>
        <v>62204.955021755573</v>
      </c>
      <c r="V48">
        <f>400+1424739.98+537724.91+3740.28+2734.89+392464.05</f>
        <v>2361804.11</v>
      </c>
    </row>
    <row r="49" spans="1:22">
      <c r="A49" s="49" t="s">
        <v>43</v>
      </c>
      <c r="B49" s="49"/>
      <c r="C49" s="49"/>
      <c r="D49" s="49"/>
      <c r="E49" s="49"/>
      <c r="F49" s="49"/>
      <c r="G49" s="4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5">
        <f t="shared" ref="T49:T61" si="4">$T$47/$V$47*V49</f>
        <v>1761.3350562126614</v>
      </c>
      <c r="V49">
        <f>48577.8+18296.75</f>
        <v>66874.55</v>
      </c>
    </row>
    <row r="50" spans="1:22">
      <c r="A50" s="49" t="s">
        <v>58</v>
      </c>
      <c r="B50" s="49"/>
      <c r="C50" s="49"/>
      <c r="D50" s="49"/>
      <c r="E50" s="49"/>
      <c r="F50" s="49"/>
      <c r="G50" s="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5">
        <f t="shared" si="4"/>
        <v>942.98365249708252</v>
      </c>
      <c r="V50">
        <f>29726.6+681.85+526.09+4680+188.76</f>
        <v>35803.299999999996</v>
      </c>
    </row>
    <row r="51" spans="1:22">
      <c r="A51" s="21" t="s">
        <v>59</v>
      </c>
      <c r="B51" s="21"/>
      <c r="C51" s="21"/>
      <c r="D51" s="21"/>
      <c r="E51" s="21"/>
      <c r="F51" s="21"/>
      <c r="G51" s="2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5">
        <f t="shared" si="4"/>
        <v>92.18264192797281</v>
      </c>
      <c r="V51">
        <v>3500</v>
      </c>
    </row>
    <row r="52" spans="1:22">
      <c r="A52" s="49" t="s">
        <v>60</v>
      </c>
      <c r="B52" s="49"/>
      <c r="C52" s="49"/>
      <c r="D52" s="49"/>
      <c r="E52" s="49"/>
      <c r="F52" s="49"/>
      <c r="G52" s="4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5">
        <f t="shared" si="4"/>
        <v>3582.5011244791845</v>
      </c>
      <c r="V52" s="26">
        <v>136020.76999999999</v>
      </c>
    </row>
    <row r="53" spans="1:22">
      <c r="A53" s="49" t="s">
        <v>61</v>
      </c>
      <c r="B53" s="49"/>
      <c r="C53" s="49"/>
      <c r="D53" s="49"/>
      <c r="E53" s="49"/>
      <c r="F53" s="49"/>
      <c r="G53" s="4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5">
        <f t="shared" si="4"/>
        <v>7130.5264676352617</v>
      </c>
      <c r="V53">
        <f>144000+59500+4980+3400+31150.56+27702</f>
        <v>270732.56</v>
      </c>
    </row>
    <row r="54" spans="1:22">
      <c r="A54" s="40" t="s">
        <v>62</v>
      </c>
      <c r="B54" s="40"/>
      <c r="C54" s="40"/>
      <c r="D54" s="40"/>
      <c r="E54" s="40"/>
      <c r="F54" s="40"/>
      <c r="G54" s="5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5">
        <f t="shared" si="4"/>
        <v>2392.4034637657855</v>
      </c>
      <c r="V54">
        <f>637+360+89578.02+260</f>
        <v>90835.02</v>
      </c>
    </row>
    <row r="55" spans="1:22">
      <c r="A55" s="49" t="s">
        <v>63</v>
      </c>
      <c r="B55" s="49"/>
      <c r="C55" s="49"/>
      <c r="D55" s="49"/>
      <c r="E55" s="49"/>
      <c r="F55" s="49"/>
      <c r="G55" s="4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5">
        <f t="shared" si="4"/>
        <v>385.85020121280047</v>
      </c>
      <c r="V55">
        <v>14650</v>
      </c>
    </row>
    <row r="56" spans="1:22">
      <c r="A56" s="49" t="s">
        <v>64</v>
      </c>
      <c r="B56" s="49"/>
      <c r="C56" s="49"/>
      <c r="D56" s="49"/>
      <c r="E56" s="49"/>
      <c r="F56" s="49"/>
      <c r="G56" s="49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5">
        <f t="shared" si="4"/>
        <v>645.94879299211459</v>
      </c>
      <c r="V56">
        <v>24525.45</v>
      </c>
    </row>
    <row r="57" spans="1:22">
      <c r="A57" s="49" t="s">
        <v>65</v>
      </c>
      <c r="B57" s="49"/>
      <c r="C57" s="49"/>
      <c r="D57" s="49"/>
      <c r="E57" s="49"/>
      <c r="F57" s="49"/>
      <c r="G57" s="49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5">
        <f t="shared" si="4"/>
        <v>650.91901766589388</v>
      </c>
      <c r="V57">
        <f>600+2813.16+1456+3000+6320+2260+4220+850+2705+490</f>
        <v>24714.16</v>
      </c>
    </row>
    <row r="58" spans="1:22">
      <c r="A58" s="49" t="s">
        <v>66</v>
      </c>
      <c r="B58" s="49"/>
      <c r="C58" s="49"/>
      <c r="D58" s="49"/>
      <c r="E58" s="49"/>
      <c r="F58" s="49"/>
      <c r="G58" s="4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5">
        <f t="shared" si="4"/>
        <v>422.45987900705256</v>
      </c>
      <c r="V58">
        <f>700+14440+900</f>
        <v>16040</v>
      </c>
    </row>
    <row r="59" spans="1:22">
      <c r="A59" s="51" t="s">
        <v>67</v>
      </c>
      <c r="B59" s="51"/>
      <c r="C59" s="51"/>
      <c r="D59" s="51"/>
      <c r="E59" s="51"/>
      <c r="F59" s="51"/>
      <c r="G59" s="5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5">
        <f t="shared" si="4"/>
        <v>323.77177634873425</v>
      </c>
      <c r="V59">
        <v>12293</v>
      </c>
    </row>
    <row r="60" spans="1:22">
      <c r="A60" s="51" t="s">
        <v>68</v>
      </c>
      <c r="B60" s="51"/>
      <c r="C60" s="51"/>
      <c r="D60" s="51"/>
      <c r="E60" s="51"/>
      <c r="F60" s="51"/>
      <c r="G60" s="5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5">
        <f t="shared" si="4"/>
        <v>186.43939329932502</v>
      </c>
      <c r="V60">
        <f>768.75+4310+2000</f>
        <v>7078.75</v>
      </c>
    </row>
    <row r="61" spans="1:22">
      <c r="A61" s="51" t="s">
        <v>69</v>
      </c>
      <c r="B61" s="51"/>
      <c r="C61" s="51"/>
      <c r="D61" s="51"/>
      <c r="E61" s="51"/>
      <c r="F61" s="51"/>
      <c r="G61" s="51"/>
      <c r="H61" s="14"/>
      <c r="I61" s="15"/>
      <c r="J61" s="15"/>
      <c r="K61" s="14"/>
      <c r="L61" s="14"/>
      <c r="M61" s="15"/>
      <c r="N61" s="14"/>
      <c r="O61" s="14"/>
      <c r="P61" s="14"/>
      <c r="Q61" s="14"/>
      <c r="R61" s="14"/>
      <c r="S61" s="14"/>
      <c r="T61" s="25">
        <f t="shared" si="4"/>
        <v>78.483511200545237</v>
      </c>
      <c r="V61">
        <v>2979.87</v>
      </c>
    </row>
    <row r="62" spans="1:22">
      <c r="A62" s="35" t="s">
        <v>70</v>
      </c>
      <c r="B62" s="51"/>
      <c r="C62" s="51"/>
      <c r="D62" s="51"/>
      <c r="E62" s="51"/>
      <c r="F62" s="51"/>
      <c r="G62" s="51"/>
      <c r="H62" s="19"/>
      <c r="I62" s="15"/>
      <c r="J62" s="15"/>
      <c r="K62" s="15"/>
      <c r="L62" s="15"/>
      <c r="M62" s="14"/>
      <c r="N62" s="14"/>
      <c r="O62" s="14"/>
      <c r="P62" s="14"/>
      <c r="Q62" s="14"/>
      <c r="R62" s="14"/>
      <c r="S62" s="14"/>
      <c r="T62" s="15">
        <v>20785.8</v>
      </c>
    </row>
    <row r="63" spans="1:22">
      <c r="A63" s="35" t="s">
        <v>71</v>
      </c>
      <c r="B63" s="35"/>
      <c r="C63" s="35"/>
      <c r="D63" s="35"/>
      <c r="E63" s="35"/>
      <c r="F63" s="35"/>
      <c r="G63" s="35"/>
      <c r="H63" s="23">
        <f>H62+H47+H35+H19+H36+H44</f>
        <v>553.03</v>
      </c>
      <c r="I63" s="23">
        <f t="shared" ref="I63:S63" si="5">I62+I47+I35+I19+I36+I44</f>
        <v>0</v>
      </c>
      <c r="J63" s="23">
        <f t="shared" si="5"/>
        <v>215.93</v>
      </c>
      <c r="K63" s="23">
        <f t="shared" si="5"/>
        <v>4779.3500000000004</v>
      </c>
      <c r="L63" s="23">
        <f t="shared" si="5"/>
        <v>6004.91</v>
      </c>
      <c r="M63" s="23">
        <f t="shared" si="5"/>
        <v>572.59</v>
      </c>
      <c r="N63" s="23">
        <f t="shared" si="5"/>
        <v>7718</v>
      </c>
      <c r="O63" s="23">
        <f t="shared" si="5"/>
        <v>608.64</v>
      </c>
      <c r="P63" s="23">
        <f t="shared" si="5"/>
        <v>1807.93</v>
      </c>
      <c r="Q63" s="23">
        <f t="shared" si="5"/>
        <v>4569</v>
      </c>
      <c r="R63" s="23">
        <f t="shared" si="5"/>
        <v>0</v>
      </c>
      <c r="S63" s="23">
        <f t="shared" si="5"/>
        <v>0</v>
      </c>
      <c r="T63" s="17">
        <f>T19+T35+T36+T44+T47+T62</f>
        <v>288057.88</v>
      </c>
      <c r="U63" s="24"/>
    </row>
    <row r="65" spans="1:20">
      <c r="A65" s="72" t="s">
        <v>72</v>
      </c>
      <c r="B65" s="36"/>
      <c r="C65" s="36"/>
      <c r="D65" s="36"/>
      <c r="E65" s="36"/>
      <c r="F65" s="36"/>
      <c r="G65" s="38"/>
      <c r="H65" s="9" t="s">
        <v>19</v>
      </c>
      <c r="I65" s="9" t="s">
        <v>73</v>
      </c>
      <c r="J65" s="9" t="s">
        <v>21</v>
      </c>
      <c r="K65" s="9" t="s">
        <v>22</v>
      </c>
      <c r="L65" s="9" t="s">
        <v>23</v>
      </c>
      <c r="M65" s="9" t="s">
        <v>24</v>
      </c>
      <c r="N65" s="9" t="s">
        <v>25</v>
      </c>
      <c r="O65" s="9" t="s">
        <v>26</v>
      </c>
      <c r="P65" s="9" t="s">
        <v>27</v>
      </c>
      <c r="Q65" s="9" t="s">
        <v>28</v>
      </c>
      <c r="R65" s="9" t="s">
        <v>29</v>
      </c>
      <c r="S65" s="9" t="s">
        <v>30</v>
      </c>
      <c r="T65" s="9"/>
    </row>
    <row r="66" spans="1:20">
      <c r="A66" s="38" t="s">
        <v>74</v>
      </c>
      <c r="B66" s="39"/>
      <c r="C66" s="39"/>
      <c r="D66" s="39"/>
      <c r="E66" s="39"/>
      <c r="F66" s="39"/>
      <c r="G66" s="41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7">
        <v>71905.5</v>
      </c>
    </row>
    <row r="67" spans="1:20">
      <c r="A67" s="36" t="s">
        <v>13</v>
      </c>
      <c r="B67" s="36"/>
      <c r="C67" s="36"/>
      <c r="D67" s="36"/>
      <c r="E67" s="36"/>
      <c r="F67" s="36"/>
      <c r="G67" s="3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>
        <f t="shared" ref="T67:T72" si="6">H67+I67+J67+K67+L67+M67+N67+O67+P67+Q67+R67+S67</f>
        <v>0</v>
      </c>
    </row>
    <row r="68" spans="1:20">
      <c r="A68" s="36" t="s">
        <v>75</v>
      </c>
      <c r="B68" s="36"/>
      <c r="C68" s="36"/>
      <c r="D68" s="36"/>
      <c r="E68" s="36"/>
      <c r="F68" s="36"/>
      <c r="G68" s="3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>
        <v>2468.02</v>
      </c>
    </row>
    <row r="69" spans="1:20">
      <c r="A69" s="38" t="s">
        <v>76</v>
      </c>
      <c r="B69" s="39"/>
      <c r="C69" s="39"/>
      <c r="D69" s="39"/>
      <c r="E69" s="39"/>
      <c r="F69" s="39"/>
      <c r="G69" s="41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20">
        <v>2468.02</v>
      </c>
    </row>
    <row r="70" spans="1:20">
      <c r="A70" s="38" t="s">
        <v>77</v>
      </c>
      <c r="B70" s="39"/>
      <c r="C70" s="39"/>
      <c r="D70" s="39"/>
      <c r="E70" s="39"/>
      <c r="F70" s="39"/>
      <c r="G70" s="41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>
        <f t="shared" si="6"/>
        <v>0</v>
      </c>
    </row>
    <row r="71" spans="1:20">
      <c r="A71" s="36" t="s">
        <v>78</v>
      </c>
      <c r="B71" s="36"/>
      <c r="C71" s="36"/>
      <c r="D71" s="36"/>
      <c r="E71" s="36"/>
      <c r="F71" s="36"/>
      <c r="G71" s="38"/>
      <c r="H71" s="15">
        <f>H72</f>
        <v>0</v>
      </c>
      <c r="I71" s="15">
        <f t="shared" ref="I71:S71" si="7">I72</f>
        <v>0</v>
      </c>
      <c r="J71" s="15">
        <f t="shared" si="7"/>
        <v>0</v>
      </c>
      <c r="K71" s="15">
        <f t="shared" si="7"/>
        <v>0</v>
      </c>
      <c r="L71" s="15">
        <f t="shared" si="7"/>
        <v>0</v>
      </c>
      <c r="M71" s="15">
        <f t="shared" si="7"/>
        <v>0</v>
      </c>
      <c r="N71" s="15">
        <f t="shared" si="7"/>
        <v>0</v>
      </c>
      <c r="O71" s="15">
        <f t="shared" si="7"/>
        <v>0</v>
      </c>
      <c r="P71" s="15">
        <f t="shared" si="7"/>
        <v>0</v>
      </c>
      <c r="Q71" s="15">
        <f t="shared" si="7"/>
        <v>75393.16</v>
      </c>
      <c r="R71" s="15">
        <f t="shared" si="7"/>
        <v>0</v>
      </c>
      <c r="S71" s="15">
        <f t="shared" si="7"/>
        <v>0</v>
      </c>
      <c r="T71" s="15">
        <f t="shared" si="6"/>
        <v>75393.16</v>
      </c>
    </row>
    <row r="72" spans="1:20">
      <c r="A72" s="73" t="s">
        <v>79</v>
      </c>
      <c r="B72" s="74"/>
      <c r="C72" s="74"/>
      <c r="D72" s="74"/>
      <c r="E72" s="74"/>
      <c r="F72" s="74"/>
      <c r="G72" s="75"/>
      <c r="H72" s="9"/>
      <c r="I72" s="14"/>
      <c r="J72" s="14"/>
      <c r="K72" s="14"/>
      <c r="L72" s="14"/>
      <c r="M72" s="14"/>
      <c r="N72" s="14"/>
      <c r="O72" s="16"/>
      <c r="P72" s="14"/>
      <c r="Q72" s="14">
        <v>75393.16</v>
      </c>
      <c r="R72" s="14"/>
      <c r="S72" s="14"/>
      <c r="T72" s="20">
        <f t="shared" si="6"/>
        <v>75393.16</v>
      </c>
    </row>
    <row r="73" spans="1:20">
      <c r="A73" s="38" t="s">
        <v>80</v>
      </c>
      <c r="B73" s="39"/>
      <c r="C73" s="39"/>
      <c r="D73" s="39"/>
      <c r="E73" s="39"/>
      <c r="F73" s="39"/>
      <c r="G73" s="41"/>
      <c r="H73" s="9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>
        <f>T66+T68-T71</f>
        <v>-1019.6399999999994</v>
      </c>
    </row>
    <row r="74" spans="1:20">
      <c r="A74" s="39" t="s">
        <v>81</v>
      </c>
      <c r="B74" s="40"/>
      <c r="C74" s="40"/>
      <c r="D74" s="40"/>
      <c r="E74" s="40"/>
      <c r="F74" s="40"/>
      <c r="G74" s="40"/>
      <c r="T74" s="29">
        <f>3367.9+134.77+2386.2+2386.2+1316.5+10.76+14.53+3353.37</f>
        <v>12970.23</v>
      </c>
    </row>
    <row r="75" spans="1:20">
      <c r="A75" s="76" t="s">
        <v>82</v>
      </c>
      <c r="B75" s="76"/>
      <c r="C75" s="76"/>
      <c r="D75" s="76"/>
      <c r="E75" s="76"/>
      <c r="F75" s="76"/>
      <c r="G75" s="76"/>
      <c r="H75" s="51"/>
      <c r="I75" s="51"/>
      <c r="T75" s="15">
        <v>59340.41</v>
      </c>
    </row>
    <row r="77" spans="1:20">
      <c r="H77" s="26">
        <f>H71+H63</f>
        <v>553.03</v>
      </c>
      <c r="I77" s="26">
        <f>I71+I63</f>
        <v>0</v>
      </c>
      <c r="J77" s="26">
        <f>J71+J63</f>
        <v>215.93</v>
      </c>
      <c r="K77" s="26">
        <f>K71+K63</f>
        <v>4779.3500000000004</v>
      </c>
      <c r="L77" s="26">
        <f>L71+L63</f>
        <v>6004.91</v>
      </c>
    </row>
    <row r="87" spans="5:5">
      <c r="E87" s="28"/>
    </row>
  </sheetData>
  <mergeCells count="68">
    <mergeCell ref="A75:G75"/>
    <mergeCell ref="H75:I75"/>
    <mergeCell ref="A69:G69"/>
    <mergeCell ref="A70:G70"/>
    <mergeCell ref="A71:G71"/>
    <mergeCell ref="A72:G72"/>
    <mergeCell ref="A73:G73"/>
    <mergeCell ref="A74:G74"/>
    <mergeCell ref="A62:G62"/>
    <mergeCell ref="A63:G63"/>
    <mergeCell ref="A65:G65"/>
    <mergeCell ref="A66:G66"/>
    <mergeCell ref="A67:G67"/>
    <mergeCell ref="A68:G68"/>
    <mergeCell ref="A56:G56"/>
    <mergeCell ref="A57:G57"/>
    <mergeCell ref="A58:G58"/>
    <mergeCell ref="A59:G59"/>
    <mergeCell ref="A60:G60"/>
    <mergeCell ref="A61:G61"/>
    <mergeCell ref="A49:G49"/>
    <mergeCell ref="A50:G50"/>
    <mergeCell ref="A52:G52"/>
    <mergeCell ref="A53:G53"/>
    <mergeCell ref="A54:G54"/>
    <mergeCell ref="A55:G55"/>
    <mergeCell ref="A43:G43"/>
    <mergeCell ref="A44:G44"/>
    <mergeCell ref="A45:G45"/>
    <mergeCell ref="A46:G46"/>
    <mergeCell ref="A47:G47"/>
    <mergeCell ref="A48:G48"/>
    <mergeCell ref="A34:G34"/>
    <mergeCell ref="A35:G35"/>
    <mergeCell ref="A36:G36"/>
    <mergeCell ref="A37:G37"/>
    <mergeCell ref="A38:G38"/>
    <mergeCell ref="A40:G40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F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2015-03-12T10:23:56Z</dcterms:modified>
</cp:coreProperties>
</file>