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18" i="1"/>
  <c r="L35"/>
  <c r="L50"/>
  <c r="L69"/>
  <c r="L83"/>
  <c r="K77"/>
  <c r="K18"/>
  <c r="K35"/>
  <c r="K50"/>
  <c r="K69"/>
  <c r="K83"/>
  <c r="J18"/>
  <c r="J35"/>
  <c r="J50"/>
  <c r="J69"/>
  <c r="J83"/>
  <c r="I18"/>
  <c r="I35"/>
  <c r="I50"/>
  <c r="I69"/>
  <c r="I83"/>
  <c r="H18"/>
  <c r="H35"/>
  <c r="H50"/>
  <c r="H69"/>
  <c r="H83"/>
  <c r="T80"/>
  <c r="T79"/>
  <c r="T76"/>
  <c r="T75"/>
  <c r="T19"/>
  <c r="T25"/>
  <c r="T27"/>
  <c r="T29"/>
  <c r="T30"/>
  <c r="T31"/>
  <c r="T32"/>
  <c r="T33"/>
  <c r="T28"/>
  <c r="T18"/>
  <c r="T34"/>
  <c r="M35"/>
  <c r="N35"/>
  <c r="O35"/>
  <c r="P35"/>
  <c r="Q35"/>
  <c r="R35"/>
  <c r="S35"/>
  <c r="T35"/>
  <c r="M50"/>
  <c r="N50"/>
  <c r="O50"/>
  <c r="P50"/>
  <c r="Q50"/>
  <c r="R50"/>
  <c r="S50"/>
  <c r="T50"/>
  <c r="T53"/>
  <c r="T69"/>
  <c r="S69"/>
  <c r="R69"/>
  <c r="Q69"/>
  <c r="P69"/>
  <c r="O18"/>
  <c r="O69"/>
  <c r="N18"/>
  <c r="N69"/>
  <c r="M18"/>
  <c r="M69"/>
  <c r="V54"/>
  <c r="V55"/>
  <c r="V56"/>
  <c r="V59"/>
  <c r="V60"/>
  <c r="V63"/>
  <c r="V64"/>
  <c r="V66"/>
  <c r="V53"/>
  <c r="T67"/>
  <c r="T66"/>
  <c r="T65"/>
  <c r="T64"/>
  <c r="T63"/>
  <c r="T62"/>
  <c r="T61"/>
  <c r="T60"/>
  <c r="T59"/>
  <c r="T58"/>
  <c r="T57"/>
  <c r="T56"/>
  <c r="T55"/>
  <c r="T54"/>
  <c r="T52"/>
  <c r="T51"/>
  <c r="T49"/>
  <c r="T48"/>
  <c r="T47"/>
  <c r="T46"/>
  <c r="T45"/>
  <c r="T44"/>
  <c r="T43"/>
  <c r="T42"/>
  <c r="T41"/>
  <c r="T40"/>
  <c r="T39"/>
  <c r="T38"/>
  <c r="T37"/>
  <c r="T36"/>
  <c r="C5"/>
  <c r="T16"/>
  <c r="T15"/>
  <c r="T7"/>
  <c r="G7"/>
</calcChain>
</file>

<file path=xl/comments1.xml><?xml version="1.0" encoding="utf-8"?>
<comments xmlns="http://schemas.openxmlformats.org/spreadsheetml/2006/main">
  <authors>
    <author>Автор</author>
  </authors>
  <commentList>
    <comment ref="O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сметная стоимость</t>
        </r>
      </text>
    </comment>
    <comment ref="N41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работы вып. В 2012г.
</t>
        </r>
      </text>
    </comment>
    <comment ref="Q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сметная стоимость</t>
        </r>
      </text>
    </comment>
  </commentList>
</comments>
</file>

<file path=xl/sharedStrings.xml><?xml version="1.0" encoding="utf-8"?>
<sst xmlns="http://schemas.openxmlformats.org/spreadsheetml/2006/main" count="102" uniqueCount="88">
  <si>
    <t xml:space="preserve">Отчет о финансово-хозяйственной деятельности МКД </t>
  </si>
  <si>
    <t>за 2014 год</t>
  </si>
  <si>
    <t>ул. Юбилейная д.4</t>
  </si>
  <si>
    <t>Общая площадь жилых и нежилых помещений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</si>
  <si>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</si>
  <si>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</si>
  <si>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</si>
  <si>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</si>
  <si>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</si>
  <si>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</si>
  <si>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</si>
  <si>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</si>
  <si>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</si>
  <si>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проверка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</si>
  <si>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</si>
  <si>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</si>
  <si>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</si>
  <si>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</si>
  <si>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</si>
  <si>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</si>
  <si>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</si>
  <si>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</si>
  <si>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</si>
  <si>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</si>
  <si>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</si>
  <si>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</si>
  <si>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</si>
  <si>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</si>
  <si>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</si>
  <si>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</si>
  <si>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</si>
  <si>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</si>
  <si>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</si>
  <si>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</si>
  <si>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</si>
  <si>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</si>
  <si>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</si>
  <si>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</si>
  <si>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</si>
  <si>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</si>
  <si>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</si>
  <si>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</si>
  <si>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</si>
  <si>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</si>
  <si>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</si>
  <si>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</si>
  <si>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расходы ( 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</si>
  <si>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</si>
  <si>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</si>
  <si>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Установка уличного светильника</t>
  </si>
  <si>
    <t>Замена запорной арматуры на стояке ХВС</t>
  </si>
  <si>
    <t>Замена стояка ГВС и ХВС кв.2,5,8,11,14</t>
  </si>
  <si>
    <t>Ремонт кровли</t>
  </si>
  <si>
    <t>Установка выключателей в подъездах</t>
  </si>
  <si>
    <t>Замена трубопровода ГВС по подвалу (2012г.)</t>
  </si>
  <si>
    <t>Частичная замена стояка отопления кв.47,50</t>
  </si>
  <si>
    <t>Замена светильников в подъезде</t>
  </si>
  <si>
    <t>Частичная замена стояков ГВС, ХВС кв.63,66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</si>
  <si>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</si>
  <si>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</si>
  <si>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</si>
  <si>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</si>
  <si>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</si>
  <si>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 xml:space="preserve">  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</si>
  <si>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</si>
  <si>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</si>
  <si>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</si>
  <si>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</si>
  <si>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</si>
  <si>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</si>
  <si>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</si>
  <si>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</si>
  <si>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</si>
  <si>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</si>
  <si>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</si>
  <si>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</si>
  <si>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</si>
  <si>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</si>
  <si>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 (тариф 3,35 руб/м2)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</si>
  <si>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</si>
  <si>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</si>
  <si>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</si>
  <si>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</si>
  <si>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</si>
  <si>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</si>
  <si>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01.01.2015г.</t>
  </si>
  <si>
    <t>Взыскано с собственников за услуги управления за 2014год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</si>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</sst>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0" fillId="0" borderId="0" xfId="0" applyNumberFormat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2" fontId="4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/>
    <xf numFmtId="2" fontId="7" fillId="0" borderId="2" xfId="0" applyNumberFormat="1" applyFont="1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5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/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/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3"/>
  <sheetViews>
    <sheetView tabSelected="1" workbookViewId="0">
      <selection activeCell="A78" sqref="A78:G78"/>
    </sheetView>
  </sheetViews>
  <sheetFormatPr defaultRowHeight="15"/>
  <cols>
    <col min="2" max="2" width="10.85546875" customWidth="1"/>
    <col min="3" max="3" width="11" customWidth="1"/>
    <col min="4" max="4" width="10" customWidth="1"/>
    <col min="6" max="6" width="10.140625" customWidth="1"/>
    <col min="7" max="7" width="10.28515625" customWidth="1"/>
    <col min="8" max="8" width="10.28515625" hidden="1" customWidth="1"/>
    <col min="9" max="13" width="0" hidden="1" customWidth="1"/>
    <col min="14" max="14" width="10.140625" hidden="1" customWidth="1"/>
    <col min="15" max="19" width="0" hidden="1" customWidth="1"/>
    <col min="20" max="20" width="11.7109375" customWidth="1"/>
    <col min="21" max="21" width="11.5703125" customWidth="1"/>
    <col min="22" max="22" width="12" hidden="1" customWidth="1"/>
  </cols>
  <sheetData>
    <row r="2" spans="1:22" ht="15.75">
      <c r="A2" s="1" t="s">
        <v>0</v>
      </c>
    </row>
    <row r="3" spans="1:22">
      <c r="A3" s="28" t="s">
        <v>1</v>
      </c>
      <c r="B3" s="28"/>
      <c r="C3" s="28"/>
      <c r="D3" s="28"/>
      <c r="E3" s="28"/>
      <c r="F3" s="28"/>
      <c r="G3" s="28"/>
    </row>
    <row r="4" spans="1:22">
      <c r="A4" s="29" t="s">
        <v>2</v>
      </c>
      <c r="B4" s="30"/>
      <c r="C4" s="30"/>
      <c r="D4" s="30"/>
      <c r="E4" s="30"/>
      <c r="F4" s="30"/>
      <c r="G4" s="30"/>
      <c r="H4" s="2"/>
      <c r="I4" s="2"/>
    </row>
    <row r="5" spans="1:22" ht="44.25" customHeight="1">
      <c r="A5" s="31" t="s">
        <v>3</v>
      </c>
      <c r="B5" s="32"/>
      <c r="C5" s="3">
        <f>E5+G5</f>
        <v>4309.72</v>
      </c>
      <c r="D5" s="4" t="s">
        <v>4</v>
      </c>
      <c r="E5" s="5">
        <v>3644.48</v>
      </c>
      <c r="F5" s="4" t="s">
        <v>5</v>
      </c>
      <c r="G5" s="5">
        <v>665.24</v>
      </c>
      <c r="H5" s="6"/>
    </row>
    <row r="6" spans="1:22">
      <c r="G6" s="7" t="s">
        <v>6</v>
      </c>
      <c r="T6" s="7" t="s">
        <v>7</v>
      </c>
    </row>
    <row r="7" spans="1:22">
      <c r="A7" s="33" t="s">
        <v>8</v>
      </c>
      <c r="B7" s="33"/>
      <c r="C7" s="33"/>
      <c r="D7" s="33"/>
      <c r="E7" s="33"/>
      <c r="F7" s="33"/>
      <c r="G7" s="8">
        <f>G8+G9+G10</f>
        <v>11.479999999999999</v>
      </c>
      <c r="T7" s="8">
        <f>T8+T9+T10</f>
        <v>15.23</v>
      </c>
    </row>
    <row r="8" spans="1:22">
      <c r="A8" s="34" t="s">
        <v>9</v>
      </c>
      <c r="B8" s="34"/>
      <c r="C8" s="34"/>
      <c r="D8" s="34"/>
      <c r="E8" s="34"/>
      <c r="F8" s="34"/>
      <c r="G8" s="10">
        <v>3.27</v>
      </c>
      <c r="T8" s="10">
        <v>7.95</v>
      </c>
    </row>
    <row r="9" spans="1:22">
      <c r="A9" s="35" t="s">
        <v>10</v>
      </c>
      <c r="B9" s="35"/>
      <c r="C9" s="35"/>
      <c r="D9" s="35"/>
      <c r="E9" s="35"/>
      <c r="F9" s="35"/>
      <c r="G9" s="9">
        <v>7.02</v>
      </c>
      <c r="T9" s="9">
        <v>5.35</v>
      </c>
    </row>
    <row r="10" spans="1:22">
      <c r="A10" s="36" t="s">
        <v>11</v>
      </c>
      <c r="B10" s="37"/>
      <c r="C10" s="37"/>
      <c r="D10" s="37"/>
      <c r="E10" s="37"/>
      <c r="F10" s="37"/>
      <c r="G10" s="9">
        <v>1.19</v>
      </c>
      <c r="T10" s="9">
        <v>1.93</v>
      </c>
    </row>
    <row r="11" spans="1:22">
      <c r="A11" s="33" t="s">
        <v>12</v>
      </c>
      <c r="B11" s="33"/>
      <c r="C11" s="33"/>
      <c r="D11" s="33"/>
      <c r="E11" s="33"/>
      <c r="F11" s="33"/>
      <c r="G11" s="11">
        <v>35</v>
      </c>
      <c r="T11" s="11">
        <v>47.48</v>
      </c>
    </row>
    <row r="12" spans="1:22">
      <c r="A12" s="38"/>
      <c r="B12" s="38"/>
      <c r="C12" s="38"/>
      <c r="D12" s="38"/>
      <c r="E12" s="38"/>
      <c r="F12" s="38"/>
      <c r="G12" s="38"/>
    </row>
    <row r="13" spans="1:22">
      <c r="A13" s="34" t="s">
        <v>14</v>
      </c>
      <c r="B13" s="34"/>
      <c r="C13" s="34"/>
      <c r="D13" s="34"/>
      <c r="E13" s="34"/>
      <c r="F13" s="34"/>
      <c r="G13" s="12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5">
        <v>703726.82</v>
      </c>
      <c r="V13" s="16"/>
    </row>
    <row r="14" spans="1:22">
      <c r="A14" s="34" t="s">
        <v>15</v>
      </c>
      <c r="B14" s="34"/>
      <c r="C14" s="34"/>
      <c r="D14" s="34"/>
      <c r="E14" s="34"/>
      <c r="F14" s="34"/>
      <c r="G14" s="12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7"/>
      <c r="S14" s="14"/>
      <c r="T14" s="15">
        <v>644264.71</v>
      </c>
      <c r="V14" s="16"/>
    </row>
    <row r="15" spans="1:22">
      <c r="A15" s="34" t="s">
        <v>16</v>
      </c>
      <c r="B15" s="34"/>
      <c r="C15" s="34"/>
      <c r="D15" s="34"/>
      <c r="E15" s="34"/>
      <c r="F15" s="34"/>
      <c r="G15" s="12"/>
      <c r="H15" s="16"/>
      <c r="I15" s="16"/>
      <c r="J15" s="16"/>
      <c r="K15" s="16"/>
      <c r="L15" s="16"/>
      <c r="M15" s="14"/>
      <c r="N15" s="14"/>
      <c r="O15" s="14"/>
      <c r="P15" s="14"/>
      <c r="Q15" s="14"/>
      <c r="R15" s="14"/>
      <c r="S15" s="14"/>
      <c r="T15" s="18">
        <f>T69</f>
        <v>719816.39</v>
      </c>
    </row>
    <row r="16" spans="1:22">
      <c r="A16" s="36" t="s">
        <v>17</v>
      </c>
      <c r="B16" s="37"/>
      <c r="C16" s="37"/>
      <c r="D16" s="37"/>
      <c r="E16" s="37"/>
      <c r="F16" s="39"/>
      <c r="G16" s="19"/>
      <c r="H16" s="17"/>
      <c r="I16" s="17"/>
      <c r="J16" s="17"/>
      <c r="K16" s="17"/>
      <c r="L16" s="17"/>
      <c r="M16" s="14"/>
      <c r="N16" s="14"/>
      <c r="O16" s="14"/>
      <c r="P16" s="14"/>
      <c r="Q16" s="14"/>
      <c r="R16" s="14"/>
      <c r="S16" s="14"/>
      <c r="T16" s="18">
        <f>(T69-T68)/$C$5/12</f>
        <v>13.258137226238981</v>
      </c>
    </row>
    <row r="17" spans="1:20" ht="15.75">
      <c r="A17" s="40" t="s">
        <v>18</v>
      </c>
      <c r="B17" s="40"/>
      <c r="C17" s="40"/>
      <c r="D17" s="40"/>
      <c r="E17" s="40"/>
      <c r="F17" s="40"/>
      <c r="G17" s="41"/>
      <c r="H17" s="8" t="s">
        <v>19</v>
      </c>
      <c r="I17" s="8" t="s">
        <v>20</v>
      </c>
      <c r="J17" s="8" t="s">
        <v>21</v>
      </c>
      <c r="K17" s="8" t="s">
        <v>22</v>
      </c>
      <c r="L17" s="8" t="s">
        <v>23</v>
      </c>
      <c r="M17" s="8" t="s">
        <v>24</v>
      </c>
      <c r="N17" s="8" t="s">
        <v>25</v>
      </c>
      <c r="O17" s="8" t="s">
        <v>26</v>
      </c>
      <c r="P17" s="8" t="s">
        <v>27</v>
      </c>
      <c r="Q17" s="8" t="s">
        <v>28</v>
      </c>
      <c r="R17" s="8" t="s">
        <v>29</v>
      </c>
      <c r="S17" s="8" t="s">
        <v>30</v>
      </c>
      <c r="T17" s="8" t="s">
        <v>31</v>
      </c>
    </row>
    <row r="18" spans="1:20" ht="17.25" customHeight="1">
      <c r="A18" s="42" t="s">
        <v>32</v>
      </c>
      <c r="B18" s="42"/>
      <c r="C18" s="42"/>
      <c r="D18" s="42"/>
      <c r="E18" s="42"/>
      <c r="F18" s="42"/>
      <c r="G18" s="43"/>
      <c r="H18" s="20">
        <f t="shared" ref="H18:O18" si="0">H19+H20+H21+H22+H23+H24+H25+H26+H27</f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14"/>
      <c r="Q18" s="14"/>
      <c r="R18" s="14"/>
      <c r="S18" s="14"/>
      <c r="T18" s="15">
        <f>T19+T20+T21+T22+T23+T24+T25+T26+T27+T28</f>
        <v>217915.06</v>
      </c>
    </row>
    <row r="19" spans="1:20" ht="105" customHeight="1">
      <c r="A19" s="44" t="s">
        <v>33</v>
      </c>
      <c r="B19" s="45"/>
      <c r="C19" s="45"/>
      <c r="D19" s="45"/>
      <c r="E19" s="45"/>
      <c r="F19" s="45"/>
      <c r="G19" s="4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1">
        <f>957.33+144474.12+21161.22+1539.34+27552.85</f>
        <v>195684.86</v>
      </c>
    </row>
    <row r="20" spans="1:20" ht="0.75" customHeight="1">
      <c r="A20" s="47" t="s">
        <v>34</v>
      </c>
      <c r="B20" s="47"/>
      <c r="C20" s="47"/>
      <c r="D20" s="47"/>
      <c r="E20" s="47"/>
      <c r="F20" s="47"/>
      <c r="G20" s="4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1"/>
    </row>
    <row r="21" spans="1:20" hidden="1">
      <c r="A21" s="47" t="s">
        <v>35</v>
      </c>
      <c r="B21" s="47"/>
      <c r="C21" s="47"/>
      <c r="D21" s="47"/>
      <c r="E21" s="47"/>
      <c r="F21" s="47"/>
      <c r="G21" s="4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1"/>
    </row>
    <row r="22" spans="1:20" hidden="1">
      <c r="A22" s="47" t="s">
        <v>36</v>
      </c>
      <c r="B22" s="47"/>
      <c r="C22" s="47"/>
      <c r="D22" s="47"/>
      <c r="E22" s="47"/>
      <c r="F22" s="47"/>
      <c r="G22" s="4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1"/>
    </row>
    <row r="23" spans="1:20" hidden="1">
      <c r="A23" s="47"/>
      <c r="B23" s="47"/>
      <c r="C23" s="47"/>
      <c r="D23" s="47"/>
      <c r="E23" s="47"/>
      <c r="F23" s="47"/>
      <c r="G23" s="4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1"/>
    </row>
    <row r="24" spans="1:20">
      <c r="A24" s="49" t="s">
        <v>37</v>
      </c>
      <c r="B24" s="49"/>
      <c r="C24" s="49"/>
      <c r="D24" s="49"/>
      <c r="E24" s="49"/>
      <c r="F24" s="49"/>
      <c r="G24" s="4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1">
        <v>923.04</v>
      </c>
    </row>
    <row r="25" spans="1:20">
      <c r="A25" s="50" t="s">
        <v>38</v>
      </c>
      <c r="B25" s="38"/>
      <c r="C25" s="38"/>
      <c r="D25" s="38"/>
      <c r="E25" s="38"/>
      <c r="F25" s="38"/>
      <c r="G25" s="51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1">
        <f>2548.68+1831.11</f>
        <v>4379.79</v>
      </c>
    </row>
    <row r="26" spans="1:20">
      <c r="A26" s="50" t="s">
        <v>39</v>
      </c>
      <c r="B26" s="38"/>
      <c r="C26" s="38"/>
      <c r="D26" s="38"/>
      <c r="E26" s="38"/>
      <c r="F26" s="38"/>
      <c r="G26" s="51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1">
        <v>1407.4</v>
      </c>
    </row>
    <row r="27" spans="1:20" ht="27.75" customHeight="1">
      <c r="A27" s="52" t="s">
        <v>40</v>
      </c>
      <c r="B27" s="53"/>
      <c r="C27" s="53"/>
      <c r="D27" s="53"/>
      <c r="E27" s="53"/>
      <c r="F27" s="53"/>
      <c r="G27" s="5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1">
        <f>5151.94</f>
        <v>5151.9399999999996</v>
      </c>
    </row>
    <row r="28" spans="1:20" ht="15.75" customHeight="1">
      <c r="A28" s="55" t="s">
        <v>41</v>
      </c>
      <c r="B28" s="56"/>
      <c r="C28" s="56"/>
      <c r="D28" s="56"/>
      <c r="E28" s="56"/>
      <c r="F28" s="56"/>
      <c r="G28" s="5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1">
        <f>T29+T30+T31+T32+T33</f>
        <v>10368.030000000001</v>
      </c>
    </row>
    <row r="29" spans="1:20" ht="16.5" customHeight="1">
      <c r="A29" s="58" t="s">
        <v>42</v>
      </c>
      <c r="B29" s="59"/>
      <c r="C29" s="59"/>
      <c r="D29" s="59"/>
      <c r="E29" s="59"/>
      <c r="F29" s="59"/>
      <c r="G29" s="6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1">
        <f>1134.59+154.57+119.26+4147.6</f>
        <v>5556.02</v>
      </c>
    </row>
    <row r="30" spans="1:20" ht="16.5" customHeight="1">
      <c r="A30" s="58" t="s">
        <v>43</v>
      </c>
      <c r="B30" s="59"/>
      <c r="C30" s="59"/>
      <c r="D30" s="59"/>
      <c r="E30" s="59"/>
      <c r="F30" s="59"/>
      <c r="G30" s="6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1">
        <f>1638+320.04</f>
        <v>1958.04</v>
      </c>
    </row>
    <row r="31" spans="1:20" ht="16.5" customHeight="1">
      <c r="A31" s="61" t="s">
        <v>44</v>
      </c>
      <c r="B31" s="61"/>
      <c r="C31" s="61"/>
      <c r="D31" s="61"/>
      <c r="E31" s="61"/>
      <c r="F31" s="61"/>
      <c r="G31" s="6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1">
        <f>1086.89+295.31</f>
        <v>1382.2</v>
      </c>
    </row>
    <row r="32" spans="1:20" ht="14.25" customHeight="1">
      <c r="A32" s="58" t="s">
        <v>45</v>
      </c>
      <c r="B32" s="59"/>
      <c r="C32" s="59"/>
      <c r="D32" s="59"/>
      <c r="E32" s="59"/>
      <c r="F32" s="59"/>
      <c r="G32" s="6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1">
        <f>26.8+1367.79</f>
        <v>1394.59</v>
      </c>
    </row>
    <row r="33" spans="1:25" ht="15.75" customHeight="1">
      <c r="A33" s="63" t="s">
        <v>46</v>
      </c>
      <c r="B33" s="64"/>
      <c r="C33" s="64"/>
      <c r="D33" s="64"/>
      <c r="E33" s="64"/>
      <c r="F33" s="64"/>
      <c r="G33" s="6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1">
        <f>34.3+42.88</f>
        <v>77.180000000000007</v>
      </c>
    </row>
    <row r="34" spans="1:25" ht="15.75" customHeight="1">
      <c r="A34" s="66" t="s">
        <v>47</v>
      </c>
      <c r="B34" s="67"/>
      <c r="C34" s="67"/>
      <c r="D34" s="67"/>
      <c r="E34" s="67"/>
      <c r="F34" s="67"/>
      <c r="G34" s="68"/>
      <c r="H34" s="20"/>
      <c r="I34" s="20"/>
      <c r="J34" s="20"/>
      <c r="K34" s="15"/>
      <c r="L34" s="15"/>
      <c r="M34" s="15"/>
      <c r="N34" s="14"/>
      <c r="O34" s="14"/>
      <c r="P34" s="14"/>
      <c r="Q34" s="14"/>
      <c r="R34" s="14"/>
      <c r="S34" s="14"/>
      <c r="T34" s="15">
        <f>57155.41-14169.28</f>
        <v>42986.130000000005</v>
      </c>
    </row>
    <row r="35" spans="1:25">
      <c r="A35" s="42" t="s">
        <v>48</v>
      </c>
      <c r="B35" s="42"/>
      <c r="C35" s="42"/>
      <c r="D35" s="42"/>
      <c r="E35" s="42"/>
      <c r="F35" s="42"/>
      <c r="G35" s="43"/>
      <c r="H35" s="23">
        <f>H36+H37+H39+H40+H42+H44+H46+H49</f>
        <v>7676.79</v>
      </c>
      <c r="I35" s="23">
        <f>I36+I37+I42+I44+I40+I49</f>
        <v>6882.56</v>
      </c>
      <c r="J35" s="23">
        <f>J36+J37+J38+J49</f>
        <v>22409.539999999997</v>
      </c>
      <c r="K35" s="23">
        <f>K36+K37+K42+K44+K40+K49</f>
        <v>3105.16</v>
      </c>
      <c r="L35" s="23">
        <f>L36+L37+L42+L44+L40+L49+L39</f>
        <v>7480.62</v>
      </c>
      <c r="M35" s="23">
        <f>M36+M37+M42+M44+M40+M49</f>
        <v>5159.6099999999997</v>
      </c>
      <c r="N35" s="23">
        <f>N36+N37+N42+N44+N40+N49+N45+N39+N41</f>
        <v>190695.99</v>
      </c>
      <c r="O35" s="23">
        <f>O36+O37+O42+O44+O40+O49+O39</f>
        <v>5638.19</v>
      </c>
      <c r="P35" s="23">
        <f>P36+P37+P42+P44+P40+P49+P39+P41+P43</f>
        <v>23056.01</v>
      </c>
      <c r="Q35" s="23">
        <f>Q36+Q37+Q42+Q44+Q40+Q49+Q39+Q43+Q47+Q48</f>
        <v>1584.62</v>
      </c>
      <c r="R35" s="23">
        <f>R36+R37+R42+R44+R40+R49+R39+R47</f>
        <v>4524.1100000000006</v>
      </c>
      <c r="S35" s="23">
        <f>S36+S37+S42+S44+S40+S49+S39+S38</f>
        <v>634.62</v>
      </c>
      <c r="T35" s="18">
        <f t="shared" ref="T35:T51" si="1">H35+I35+J35+K35+L35+M35+N35+O35+P35+Q35+R35+S35</f>
        <v>278847.81999999995</v>
      </c>
      <c r="V35" s="16"/>
      <c r="W35" s="16"/>
      <c r="Y35" s="16"/>
    </row>
    <row r="36" spans="1:25">
      <c r="A36" s="47" t="s">
        <v>49</v>
      </c>
      <c r="B36" s="47"/>
      <c r="C36" s="47"/>
      <c r="D36" s="47"/>
      <c r="E36" s="47"/>
      <c r="F36" s="47"/>
      <c r="G36" s="47"/>
      <c r="H36" s="14">
        <v>7676.79</v>
      </c>
      <c r="I36" s="14"/>
      <c r="J36" s="14">
        <v>8858.6299999999992</v>
      </c>
      <c r="K36" s="14"/>
      <c r="L36" s="14"/>
      <c r="M36" s="14"/>
      <c r="N36" s="14"/>
      <c r="O36" s="14"/>
      <c r="P36" s="14"/>
      <c r="Q36" s="14"/>
      <c r="R36" s="14"/>
      <c r="S36" s="14"/>
      <c r="T36" s="21">
        <f t="shared" si="1"/>
        <v>16535.419999999998</v>
      </c>
    </row>
    <row r="37" spans="1:25">
      <c r="A37" s="47" t="s">
        <v>50</v>
      </c>
      <c r="B37" s="47"/>
      <c r="C37" s="47"/>
      <c r="D37" s="47"/>
      <c r="E37" s="47"/>
      <c r="F37" s="47"/>
      <c r="G37" s="47"/>
      <c r="H37" s="14"/>
      <c r="I37" s="14">
        <v>6882.56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1">
        <f t="shared" si="1"/>
        <v>6882.56</v>
      </c>
    </row>
    <row r="38" spans="1:25">
      <c r="A38" s="22" t="s">
        <v>51</v>
      </c>
      <c r="B38" s="22"/>
      <c r="C38" s="22"/>
      <c r="D38" s="22"/>
      <c r="E38" s="22"/>
      <c r="F38" s="22"/>
      <c r="G38" s="22"/>
      <c r="H38" s="14"/>
      <c r="I38" s="14"/>
      <c r="J38" s="14">
        <v>8943.25</v>
      </c>
      <c r="K38" s="14"/>
      <c r="L38" s="14"/>
      <c r="M38" s="14"/>
      <c r="N38" s="14"/>
      <c r="O38" s="14"/>
      <c r="P38" s="14"/>
      <c r="Q38" s="14"/>
      <c r="R38" s="14"/>
      <c r="S38" s="14"/>
      <c r="T38" s="21">
        <f t="shared" si="1"/>
        <v>8943.25</v>
      </c>
    </row>
    <row r="39" spans="1:25">
      <c r="A39" s="22" t="s">
        <v>52</v>
      </c>
      <c r="B39" s="22"/>
      <c r="C39" s="22"/>
      <c r="D39" s="22"/>
      <c r="E39" s="22"/>
      <c r="F39" s="22"/>
      <c r="G39" s="22"/>
      <c r="H39" s="14"/>
      <c r="I39" s="14"/>
      <c r="J39" s="14"/>
      <c r="K39" s="14"/>
      <c r="L39" s="14">
        <v>7480.62</v>
      </c>
      <c r="M39" s="14"/>
      <c r="N39" s="14">
        <v>7712.25</v>
      </c>
      <c r="O39" s="14"/>
      <c r="P39" s="14">
        <v>19706.52</v>
      </c>
      <c r="Q39" s="14"/>
      <c r="R39" s="14"/>
      <c r="S39" s="14"/>
      <c r="T39" s="21">
        <f t="shared" si="1"/>
        <v>34899.39</v>
      </c>
    </row>
    <row r="40" spans="1:25">
      <c r="A40" s="22" t="s">
        <v>53</v>
      </c>
      <c r="B40" s="22"/>
      <c r="C40" s="22"/>
      <c r="D40" s="22"/>
      <c r="E40" s="22"/>
      <c r="F40" s="22"/>
      <c r="G40" s="22"/>
      <c r="H40" s="14"/>
      <c r="I40" s="14"/>
      <c r="J40" s="14"/>
      <c r="K40" s="14"/>
      <c r="L40" s="14"/>
      <c r="M40" s="14">
        <v>978.79</v>
      </c>
      <c r="N40" s="14"/>
      <c r="O40" s="14"/>
      <c r="P40" s="14"/>
      <c r="Q40" s="14"/>
      <c r="R40" s="14"/>
      <c r="S40" s="14"/>
      <c r="T40" s="21">
        <f t="shared" si="1"/>
        <v>978.79</v>
      </c>
    </row>
    <row r="41" spans="1:25">
      <c r="A41" s="22" t="s">
        <v>54</v>
      </c>
      <c r="B41" s="22"/>
      <c r="C41" s="22"/>
      <c r="D41" s="22"/>
      <c r="E41" s="22"/>
      <c r="F41" s="22"/>
      <c r="G41" s="22"/>
      <c r="H41" s="14"/>
      <c r="I41" s="14"/>
      <c r="J41" s="14"/>
      <c r="K41" s="14"/>
      <c r="L41" s="14"/>
      <c r="M41" s="14"/>
      <c r="N41" s="14">
        <v>178259.86</v>
      </c>
      <c r="O41" s="14"/>
      <c r="P41" s="14"/>
      <c r="Q41" s="14"/>
      <c r="R41" s="14"/>
      <c r="S41" s="14"/>
      <c r="T41" s="21">
        <f t="shared" si="1"/>
        <v>178259.86</v>
      </c>
    </row>
    <row r="42" spans="1:25">
      <c r="A42" s="47" t="s">
        <v>55</v>
      </c>
      <c r="B42" s="47"/>
      <c r="C42" s="47"/>
      <c r="D42" s="47"/>
      <c r="E42" s="47"/>
      <c r="F42" s="47"/>
      <c r="G42" s="47"/>
      <c r="H42" s="17"/>
      <c r="I42" s="17"/>
      <c r="J42" s="14"/>
      <c r="K42" s="14"/>
      <c r="L42" s="14"/>
      <c r="M42" s="14"/>
      <c r="N42" s="14"/>
      <c r="O42" s="14"/>
      <c r="P42" s="14"/>
      <c r="Q42" s="14"/>
      <c r="R42" s="14">
        <v>3392.42</v>
      </c>
      <c r="S42" s="14"/>
      <c r="T42" s="24">
        <f t="shared" si="1"/>
        <v>3392.42</v>
      </c>
    </row>
    <row r="43" spans="1:25">
      <c r="A43" s="22" t="s">
        <v>56</v>
      </c>
      <c r="B43" s="22"/>
      <c r="C43" s="22"/>
      <c r="D43" s="22"/>
      <c r="E43" s="22"/>
      <c r="F43" s="22"/>
      <c r="G43" s="22"/>
      <c r="H43" s="17"/>
      <c r="I43" s="17"/>
      <c r="J43" s="14"/>
      <c r="K43" s="14"/>
      <c r="L43" s="14"/>
      <c r="M43" s="14"/>
      <c r="N43" s="14"/>
      <c r="O43" s="14"/>
      <c r="P43" s="14">
        <v>1305.8</v>
      </c>
      <c r="Q43" s="14"/>
      <c r="R43" s="14"/>
      <c r="S43" s="14"/>
      <c r="T43" s="24">
        <f t="shared" si="1"/>
        <v>1305.8</v>
      </c>
    </row>
    <row r="44" spans="1:25" ht="18" customHeight="1">
      <c r="A44" s="22" t="s">
        <v>57</v>
      </c>
      <c r="B44" s="22"/>
      <c r="C44" s="22"/>
      <c r="D44" s="22"/>
      <c r="E44" s="22"/>
      <c r="F44" s="22"/>
      <c r="G44" s="22"/>
      <c r="H44" s="17"/>
      <c r="I44" s="17"/>
      <c r="J44" s="14"/>
      <c r="K44" s="14"/>
      <c r="L44" s="14"/>
      <c r="M44" s="14"/>
      <c r="N44" s="14"/>
      <c r="O44" s="14">
        <v>5638.19</v>
      </c>
      <c r="P44" s="14"/>
      <c r="Q44" s="14"/>
      <c r="R44" s="14"/>
      <c r="S44" s="14"/>
      <c r="T44" s="21">
        <f t="shared" si="1"/>
        <v>5638.19</v>
      </c>
    </row>
    <row r="45" spans="1:25" hidden="1">
      <c r="A45" s="22"/>
      <c r="B45" s="22"/>
      <c r="C45" s="22"/>
      <c r="D45" s="22"/>
      <c r="E45" s="22"/>
      <c r="F45" s="22"/>
      <c r="G45" s="22"/>
      <c r="H45" s="17"/>
      <c r="I45" s="1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1">
        <f t="shared" si="1"/>
        <v>0</v>
      </c>
    </row>
    <row r="46" spans="1:25" hidden="1">
      <c r="A46" s="22"/>
      <c r="B46" s="22"/>
      <c r="C46" s="22"/>
      <c r="D46" s="22"/>
      <c r="E46" s="22"/>
      <c r="F46" s="22"/>
      <c r="G46" s="22"/>
      <c r="H46" s="17"/>
      <c r="I46" s="1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1">
        <f t="shared" si="1"/>
        <v>0</v>
      </c>
    </row>
    <row r="47" spans="1:25" hidden="1">
      <c r="A47" s="22"/>
      <c r="B47" s="22"/>
      <c r="C47" s="22"/>
      <c r="D47" s="22"/>
      <c r="E47" s="22"/>
      <c r="F47" s="22"/>
      <c r="G47" s="22"/>
      <c r="H47" s="17"/>
      <c r="I47" s="1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4">
        <f t="shared" si="1"/>
        <v>0</v>
      </c>
    </row>
    <row r="48" spans="1:25" hidden="1">
      <c r="A48" s="22"/>
      <c r="B48" s="22"/>
      <c r="C48" s="22"/>
      <c r="D48" s="22"/>
      <c r="E48" s="22"/>
      <c r="F48" s="22"/>
      <c r="G48" s="22"/>
      <c r="H48" s="17"/>
      <c r="I48" s="1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4">
        <f t="shared" si="1"/>
        <v>0</v>
      </c>
    </row>
    <row r="49" spans="1:22">
      <c r="A49" s="47" t="s">
        <v>58</v>
      </c>
      <c r="B49" s="47"/>
      <c r="C49" s="47"/>
      <c r="D49" s="47"/>
      <c r="E49" s="47"/>
      <c r="F49" s="47"/>
      <c r="G49" s="47"/>
      <c r="H49" s="17"/>
      <c r="I49" s="17"/>
      <c r="J49" s="14">
        <v>4607.66</v>
      </c>
      <c r="K49" s="14">
        <v>3105.16</v>
      </c>
      <c r="L49" s="14"/>
      <c r="M49" s="14">
        <v>4180.82</v>
      </c>
      <c r="N49" s="14">
        <v>4723.88</v>
      </c>
      <c r="O49" s="14"/>
      <c r="P49" s="14">
        <v>2043.69</v>
      </c>
      <c r="Q49" s="14">
        <v>1584.62</v>
      </c>
      <c r="R49" s="14">
        <v>1131.69</v>
      </c>
      <c r="S49" s="14">
        <v>634.62</v>
      </c>
      <c r="T49" s="21">
        <f t="shared" si="1"/>
        <v>22012.139999999996</v>
      </c>
    </row>
    <row r="50" spans="1:22" ht="12.75" customHeight="1">
      <c r="A50" s="42" t="s">
        <v>59</v>
      </c>
      <c r="B50" s="42"/>
      <c r="C50" s="42"/>
      <c r="D50" s="42"/>
      <c r="E50" s="42"/>
      <c r="F50" s="42"/>
      <c r="G50" s="43"/>
      <c r="H50" s="15">
        <f t="shared" ref="H50:P50" si="2">H51</f>
        <v>0</v>
      </c>
      <c r="I50" s="15">
        <f t="shared" si="2"/>
        <v>0</v>
      </c>
      <c r="J50" s="15">
        <f t="shared" si="2"/>
        <v>0</v>
      </c>
      <c r="K50" s="15">
        <f t="shared" si="2"/>
        <v>0</v>
      </c>
      <c r="L50" s="15">
        <f t="shared" si="2"/>
        <v>0</v>
      </c>
      <c r="M50" s="15">
        <f t="shared" si="2"/>
        <v>0</v>
      </c>
      <c r="N50" s="15">
        <f t="shared" si="2"/>
        <v>0</v>
      </c>
      <c r="O50" s="15">
        <f t="shared" si="2"/>
        <v>0</v>
      </c>
      <c r="P50" s="15">
        <f t="shared" si="2"/>
        <v>0</v>
      </c>
      <c r="Q50" s="15">
        <f>Q51+Q52</f>
        <v>0</v>
      </c>
      <c r="R50" s="15">
        <f>R51+R52</f>
        <v>0</v>
      </c>
      <c r="S50" s="15">
        <f>S51+S52</f>
        <v>0</v>
      </c>
      <c r="T50" s="15">
        <f t="shared" si="1"/>
        <v>0</v>
      </c>
    </row>
    <row r="51" spans="1:22" hidden="1">
      <c r="A51" s="56" t="s">
        <v>60</v>
      </c>
      <c r="B51" s="56"/>
      <c r="C51" s="56"/>
      <c r="D51" s="56"/>
      <c r="E51" s="56"/>
      <c r="F51" s="56"/>
      <c r="G51" s="57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1">
        <f t="shared" si="1"/>
        <v>0</v>
      </c>
    </row>
    <row r="52" spans="1:22" hidden="1">
      <c r="A52" s="47"/>
      <c r="B52" s="47"/>
      <c r="C52" s="47"/>
      <c r="D52" s="47"/>
      <c r="E52" s="47"/>
      <c r="F52" s="47"/>
      <c r="G52" s="47"/>
      <c r="H52" s="17"/>
      <c r="I52" s="1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4">
        <f>H52+I52+J52+K52+L52+M52+N52+O52+P52+Q52+R52+S52</f>
        <v>0</v>
      </c>
    </row>
    <row r="53" spans="1:22">
      <c r="A53" s="69" t="s">
        <v>61</v>
      </c>
      <c r="B53" s="69"/>
      <c r="C53" s="69"/>
      <c r="D53" s="69"/>
      <c r="E53" s="69"/>
      <c r="F53" s="69"/>
      <c r="G53" s="69"/>
      <c r="H53" s="20"/>
      <c r="I53" s="15"/>
      <c r="J53" s="15"/>
      <c r="K53" s="15"/>
      <c r="L53" s="15"/>
      <c r="M53" s="15"/>
      <c r="N53" s="14"/>
      <c r="O53" s="14"/>
      <c r="P53" s="14"/>
      <c r="Q53" s="14"/>
      <c r="R53" s="14"/>
      <c r="S53" s="14"/>
      <c r="T53" s="15">
        <f>14169.28+51497.25+75122.52+5128.25</f>
        <v>145917.29999999999</v>
      </c>
      <c r="U53" s="16"/>
      <c r="V53" s="25">
        <f>V54+V55+V56+V57+V58+V59+V60+V61+V62+V63+V64+V65+V66+V67</f>
        <v>3067851.54</v>
      </c>
    </row>
    <row r="54" spans="1:22" ht="134.25" customHeight="1">
      <c r="A54" s="45" t="s">
        <v>62</v>
      </c>
      <c r="B54" s="45"/>
      <c r="C54" s="45"/>
      <c r="D54" s="45"/>
      <c r="E54" s="45"/>
      <c r="F54" s="45"/>
      <c r="G54" s="46"/>
      <c r="H54" s="14"/>
      <c r="I54" s="14"/>
      <c r="J54" s="14"/>
      <c r="K54" s="14" t="s">
        <v>63</v>
      </c>
      <c r="L54" s="14"/>
      <c r="M54" s="14"/>
      <c r="N54" s="14"/>
      <c r="O54" s="14"/>
      <c r="P54" s="14"/>
      <c r="Q54" s="14"/>
      <c r="R54" s="14"/>
      <c r="S54" s="14"/>
      <c r="T54" s="24">
        <f>$T$53/$V$53*V54</f>
        <v>112335.31817517575</v>
      </c>
      <c r="V54">
        <f>400+1424739.98+537724.91+3740.28+2734.89+392464.05</f>
        <v>2361804.11</v>
      </c>
    </row>
    <row r="55" spans="1:22">
      <c r="A55" s="47" t="s">
        <v>43</v>
      </c>
      <c r="B55" s="47"/>
      <c r="C55" s="47"/>
      <c r="D55" s="47"/>
      <c r="E55" s="47"/>
      <c r="F55" s="47"/>
      <c r="G55" s="47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4">
        <f t="shared" ref="T55:T67" si="3">$T$53/$V$53*V55</f>
        <v>3180.7777030550178</v>
      </c>
      <c r="V55">
        <f>48577.8+18296.75</f>
        <v>66874.55</v>
      </c>
    </row>
    <row r="56" spans="1:22">
      <c r="A56" s="47" t="s">
        <v>64</v>
      </c>
      <c r="B56" s="47"/>
      <c r="C56" s="47"/>
      <c r="D56" s="47"/>
      <c r="E56" s="47"/>
      <c r="F56" s="47"/>
      <c r="G56" s="47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4">
        <f t="shared" si="3"/>
        <v>1702.9249293758194</v>
      </c>
      <c r="V56">
        <f>29726.6+681.85+526.09+4680+188.76</f>
        <v>35803.299999999996</v>
      </c>
    </row>
    <row r="57" spans="1:22">
      <c r="A57" s="22" t="s">
        <v>65</v>
      </c>
      <c r="B57" s="22"/>
      <c r="C57" s="22"/>
      <c r="D57" s="22"/>
      <c r="E57" s="22"/>
      <c r="F57" s="22"/>
      <c r="G57" s="22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4">
        <f t="shared" si="3"/>
        <v>166.47172894161622</v>
      </c>
      <c r="V57">
        <v>3500</v>
      </c>
    </row>
    <row r="58" spans="1:22">
      <c r="A58" s="47" t="s">
        <v>66</v>
      </c>
      <c r="B58" s="47"/>
      <c r="C58" s="47"/>
      <c r="D58" s="47"/>
      <c r="E58" s="47"/>
      <c r="F58" s="47"/>
      <c r="G58" s="47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4">
        <f t="shared" si="3"/>
        <v>6469.6036439628351</v>
      </c>
      <c r="V58" s="16">
        <v>136020.76999999999</v>
      </c>
    </row>
    <row r="59" spans="1:22">
      <c r="A59" s="47" t="s">
        <v>67</v>
      </c>
      <c r="B59" s="47"/>
      <c r="C59" s="47"/>
      <c r="D59" s="47"/>
      <c r="E59" s="47"/>
      <c r="F59" s="47"/>
      <c r="G59" s="47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4">
        <f t="shared" si="3"/>
        <v>12876.947812568529</v>
      </c>
      <c r="V59">
        <f>144000+59500+4980+3400+31150.56+27702</f>
        <v>270732.56</v>
      </c>
    </row>
    <row r="60" spans="1:22">
      <c r="A60" s="38" t="s">
        <v>68</v>
      </c>
      <c r="B60" s="38"/>
      <c r="C60" s="38"/>
      <c r="D60" s="38"/>
      <c r="E60" s="38"/>
      <c r="F60" s="38"/>
      <c r="G60" s="51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4">
        <f t="shared" si="3"/>
        <v>4320.4179508132256</v>
      </c>
      <c r="V60">
        <f>637+360+89578.02+260</f>
        <v>90835.02</v>
      </c>
    </row>
    <row r="61" spans="1:22">
      <c r="A61" s="47" t="s">
        <v>69</v>
      </c>
      <c r="B61" s="47"/>
      <c r="C61" s="47"/>
      <c r="D61" s="47"/>
      <c r="E61" s="47"/>
      <c r="F61" s="47"/>
      <c r="G61" s="47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4">
        <f t="shared" si="3"/>
        <v>696.80309399847943</v>
      </c>
      <c r="V61">
        <v>14650</v>
      </c>
    </row>
    <row r="62" spans="1:22">
      <c r="A62" s="47" t="s">
        <v>70</v>
      </c>
      <c r="B62" s="47"/>
      <c r="C62" s="47"/>
      <c r="D62" s="47"/>
      <c r="E62" s="47"/>
      <c r="F62" s="47"/>
      <c r="G62" s="47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4">
        <f t="shared" si="3"/>
        <v>1166.5125898774747</v>
      </c>
      <c r="V62">
        <v>24525.45</v>
      </c>
    </row>
    <row r="63" spans="1:22">
      <c r="A63" s="47" t="s">
        <v>71</v>
      </c>
      <c r="B63" s="47"/>
      <c r="C63" s="47"/>
      <c r="D63" s="47"/>
      <c r="E63" s="47"/>
      <c r="F63" s="47"/>
      <c r="G63" s="47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24">
        <f t="shared" si="3"/>
        <v>1175.4882698684955</v>
      </c>
      <c r="V63">
        <f>600+2813.16+1456+3000+6320+2260+4220+850+2705+490</f>
        <v>24714.16</v>
      </c>
    </row>
    <row r="64" spans="1:22">
      <c r="A64" s="47" t="s">
        <v>72</v>
      </c>
      <c r="B64" s="47"/>
      <c r="C64" s="47"/>
      <c r="D64" s="47"/>
      <c r="E64" s="47"/>
      <c r="F64" s="47"/>
      <c r="G64" s="47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24">
        <f t="shared" si="3"/>
        <v>762.91615206386416</v>
      </c>
      <c r="V64">
        <f>700+14440+900</f>
        <v>16040</v>
      </c>
    </row>
    <row r="65" spans="1:22">
      <c r="A65" s="49" t="s">
        <v>73</v>
      </c>
      <c r="B65" s="49"/>
      <c r="C65" s="49"/>
      <c r="D65" s="49"/>
      <c r="E65" s="49"/>
      <c r="F65" s="49"/>
      <c r="G65" s="49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24">
        <f t="shared" si="3"/>
        <v>584.69627539408236</v>
      </c>
      <c r="V65">
        <v>12293</v>
      </c>
    </row>
    <row r="66" spans="1:22">
      <c r="A66" s="49" t="s">
        <v>74</v>
      </c>
      <c r="B66" s="49"/>
      <c r="C66" s="49"/>
      <c r="D66" s="49"/>
      <c r="E66" s="49"/>
      <c r="F66" s="49"/>
      <c r="G66" s="49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24">
        <f t="shared" si="3"/>
        <v>336.68907178441884</v>
      </c>
      <c r="V66">
        <f>768.75+4310+2000</f>
        <v>7078.75</v>
      </c>
    </row>
    <row r="67" spans="1:22">
      <c r="A67" s="49" t="s">
        <v>75</v>
      </c>
      <c r="B67" s="49"/>
      <c r="C67" s="49"/>
      <c r="D67" s="49"/>
      <c r="E67" s="49"/>
      <c r="F67" s="49"/>
      <c r="G67" s="49"/>
      <c r="H67" s="14"/>
      <c r="I67" s="15"/>
      <c r="J67" s="15"/>
      <c r="K67" s="14"/>
      <c r="L67" s="14"/>
      <c r="M67" s="14"/>
      <c r="N67" s="14"/>
      <c r="O67" s="14"/>
      <c r="P67" s="14"/>
      <c r="Q67" s="14"/>
      <c r="R67" s="14"/>
      <c r="S67" s="14"/>
      <c r="T67" s="24">
        <f t="shared" si="3"/>
        <v>141.73260312035828</v>
      </c>
      <c r="V67">
        <v>2979.87</v>
      </c>
    </row>
    <row r="68" spans="1:22">
      <c r="A68" s="33" t="s">
        <v>76</v>
      </c>
      <c r="B68" s="49"/>
      <c r="C68" s="49"/>
      <c r="D68" s="49"/>
      <c r="E68" s="49"/>
      <c r="F68" s="49"/>
      <c r="G68" s="49"/>
      <c r="H68" s="20"/>
      <c r="I68" s="15"/>
      <c r="J68" s="15"/>
      <c r="K68" s="15"/>
      <c r="L68" s="15"/>
      <c r="M68" s="14"/>
      <c r="N68" s="14"/>
      <c r="O68" s="14"/>
      <c r="P68" s="14"/>
      <c r="Q68" s="14"/>
      <c r="R68" s="14"/>
      <c r="S68" s="14"/>
      <c r="T68" s="15">
        <v>34150.080000000002</v>
      </c>
    </row>
    <row r="69" spans="1:22">
      <c r="A69" s="33" t="s">
        <v>77</v>
      </c>
      <c r="B69" s="33"/>
      <c r="C69" s="33"/>
      <c r="D69" s="33"/>
      <c r="E69" s="33"/>
      <c r="F69" s="33"/>
      <c r="G69" s="33"/>
      <c r="H69" s="23">
        <f>H68+H53+H34+H18+H35+H50</f>
        <v>7676.79</v>
      </c>
      <c r="I69" s="23">
        <f t="shared" ref="I69:S69" si="4">I68+I53+I34+I18+I35+I50</f>
        <v>6882.56</v>
      </c>
      <c r="J69" s="23">
        <f t="shared" si="4"/>
        <v>22409.539999999997</v>
      </c>
      <c r="K69" s="23">
        <f t="shared" si="4"/>
        <v>3105.16</v>
      </c>
      <c r="L69" s="23">
        <f t="shared" si="4"/>
        <v>7480.62</v>
      </c>
      <c r="M69" s="23">
        <f t="shared" si="4"/>
        <v>5159.6099999999997</v>
      </c>
      <c r="N69" s="23">
        <f t="shared" si="4"/>
        <v>190695.99</v>
      </c>
      <c r="O69" s="23">
        <f t="shared" si="4"/>
        <v>5638.19</v>
      </c>
      <c r="P69" s="23">
        <f t="shared" si="4"/>
        <v>23056.01</v>
      </c>
      <c r="Q69" s="23">
        <f t="shared" si="4"/>
        <v>1584.62</v>
      </c>
      <c r="R69" s="23">
        <f t="shared" si="4"/>
        <v>4524.1100000000006</v>
      </c>
      <c r="S69" s="23">
        <f t="shared" si="4"/>
        <v>634.62</v>
      </c>
      <c r="T69" s="18">
        <f>T18+T34+T35+T50+T53+T68</f>
        <v>719816.39</v>
      </c>
      <c r="U69" s="26"/>
    </row>
    <row r="71" spans="1:22">
      <c r="A71" s="70" t="s">
        <v>78</v>
      </c>
      <c r="B71" s="34"/>
      <c r="C71" s="34"/>
      <c r="D71" s="34"/>
      <c r="E71" s="34"/>
      <c r="F71" s="34"/>
      <c r="G71" s="36"/>
      <c r="H71" s="9" t="s">
        <v>19</v>
      </c>
      <c r="I71" s="9" t="s">
        <v>79</v>
      </c>
      <c r="J71" s="9" t="s">
        <v>21</v>
      </c>
      <c r="K71" s="9" t="s">
        <v>22</v>
      </c>
      <c r="L71" s="9" t="s">
        <v>23</v>
      </c>
      <c r="M71" s="9" t="s">
        <v>24</v>
      </c>
      <c r="N71" s="9" t="s">
        <v>25</v>
      </c>
      <c r="O71" s="9" t="s">
        <v>26</v>
      </c>
      <c r="P71" s="9" t="s">
        <v>27</v>
      </c>
      <c r="Q71" s="9" t="s">
        <v>28</v>
      </c>
      <c r="R71" s="9" t="s">
        <v>29</v>
      </c>
      <c r="S71" s="9" t="s">
        <v>30</v>
      </c>
      <c r="T71" s="9"/>
    </row>
    <row r="72" spans="1:22">
      <c r="A72" s="71" t="s">
        <v>80</v>
      </c>
      <c r="B72" s="72"/>
      <c r="C72" s="72"/>
      <c r="D72" s="72"/>
      <c r="E72" s="72"/>
      <c r="F72" s="72"/>
      <c r="G72" s="7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5">
        <v>-300290.71000000002</v>
      </c>
    </row>
    <row r="73" spans="1:22">
      <c r="A73" s="74" t="s">
        <v>14</v>
      </c>
      <c r="B73" s="34"/>
      <c r="C73" s="34"/>
      <c r="D73" s="34"/>
      <c r="E73" s="34"/>
      <c r="F73" s="34"/>
      <c r="G73" s="36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5">
        <v>83625.81</v>
      </c>
    </row>
    <row r="74" spans="1:22">
      <c r="A74" s="34" t="s">
        <v>81</v>
      </c>
      <c r="B74" s="34"/>
      <c r="C74" s="34"/>
      <c r="D74" s="34"/>
      <c r="E74" s="34"/>
      <c r="F74" s="34"/>
      <c r="G74" s="36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5">
        <v>99027.29</v>
      </c>
    </row>
    <row r="75" spans="1:22">
      <c r="A75" s="36" t="s">
        <v>82</v>
      </c>
      <c r="B75" s="37"/>
      <c r="C75" s="37"/>
      <c r="D75" s="37"/>
      <c r="E75" s="37"/>
      <c r="F75" s="37"/>
      <c r="G75" s="39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21">
        <f>SUM(H75:S75)</f>
        <v>0</v>
      </c>
    </row>
    <row r="76" spans="1:22">
      <c r="A76" s="36" t="s">
        <v>83</v>
      </c>
      <c r="B76" s="37"/>
      <c r="C76" s="37"/>
      <c r="D76" s="37"/>
      <c r="E76" s="37"/>
      <c r="F76" s="37"/>
      <c r="G76" s="39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21">
        <f>SUM(H76:S76)</f>
        <v>0</v>
      </c>
    </row>
    <row r="77" spans="1:22" ht="16.5" customHeight="1">
      <c r="A77" s="34" t="s">
        <v>84</v>
      </c>
      <c r="B77" s="34"/>
      <c r="C77" s="34"/>
      <c r="D77" s="34"/>
      <c r="E77" s="34"/>
      <c r="F77" s="34"/>
      <c r="G77" s="36"/>
      <c r="H77" s="15"/>
      <c r="I77" s="14"/>
      <c r="J77" s="14"/>
      <c r="K77" s="14">
        <f>K78</f>
        <v>0</v>
      </c>
      <c r="L77" s="14"/>
      <c r="M77" s="14"/>
      <c r="N77" s="14"/>
      <c r="O77" s="14"/>
      <c r="P77" s="14"/>
      <c r="Q77" s="14"/>
      <c r="R77" s="14"/>
      <c r="S77" s="14"/>
      <c r="T77" s="15">
        <v>-178259.86</v>
      </c>
    </row>
    <row r="78" spans="1:22" ht="15.75" customHeight="1">
      <c r="A78" s="36" t="s">
        <v>54</v>
      </c>
      <c r="B78" s="37"/>
      <c r="C78" s="37"/>
      <c r="D78" s="37"/>
      <c r="E78" s="37"/>
      <c r="F78" s="37"/>
      <c r="G78" s="39"/>
      <c r="H78" s="9"/>
      <c r="I78" s="14"/>
      <c r="J78" s="14"/>
      <c r="K78" s="14"/>
      <c r="L78" s="14"/>
      <c r="M78" s="14"/>
      <c r="N78" s="17">
        <v>-178259.86</v>
      </c>
      <c r="O78" s="14"/>
      <c r="P78" s="14"/>
      <c r="Q78" s="14"/>
      <c r="R78" s="14"/>
      <c r="S78" s="14"/>
      <c r="T78" s="14">
        <v>-178259.86</v>
      </c>
    </row>
    <row r="79" spans="1:22">
      <c r="A79" s="71" t="s">
        <v>85</v>
      </c>
      <c r="B79" s="72"/>
      <c r="C79" s="72"/>
      <c r="D79" s="72"/>
      <c r="E79" s="72"/>
      <c r="F79" s="72"/>
      <c r="G79" s="73"/>
      <c r="H79" s="9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>
        <f>T72+T74-T77</f>
        <v>-23003.560000000056</v>
      </c>
    </row>
    <row r="80" spans="1:22">
      <c r="A80" s="37" t="s">
        <v>86</v>
      </c>
      <c r="B80" s="38"/>
      <c r="C80" s="38"/>
      <c r="D80" s="38"/>
      <c r="E80" s="38"/>
      <c r="F80" s="38"/>
      <c r="G80" s="38"/>
      <c r="T80" s="14">
        <f>1548.59+1649.25+0.86+43.99+1000+370+3000</f>
        <v>7612.6900000000005</v>
      </c>
    </row>
    <row r="81" spans="1:20">
      <c r="A81" s="75" t="s">
        <v>87</v>
      </c>
      <c r="B81" s="75"/>
      <c r="C81" s="75"/>
      <c r="D81" s="75"/>
      <c r="E81" s="75"/>
      <c r="F81" s="75"/>
      <c r="G81" s="75"/>
      <c r="H81" s="49"/>
      <c r="I81" s="49"/>
      <c r="T81" s="15">
        <v>285192.09000000003</v>
      </c>
    </row>
    <row r="83" spans="1:20">
      <c r="G83" t="s">
        <v>13</v>
      </c>
      <c r="H83" s="16">
        <f>H77+H69</f>
        <v>7676.79</v>
      </c>
      <c r="I83" s="16">
        <f>I77+I69</f>
        <v>6882.56</v>
      </c>
      <c r="J83" s="16">
        <f>J77+J69</f>
        <v>22409.539999999997</v>
      </c>
      <c r="K83" s="16">
        <f>K77+K69</f>
        <v>3105.16</v>
      </c>
      <c r="L83" s="16">
        <f>L77+L69</f>
        <v>7480.62</v>
      </c>
    </row>
    <row r="93" spans="1:20">
      <c r="E93" s="27"/>
    </row>
  </sheetData>
  <mergeCells count="67">
    <mergeCell ref="A80:G80"/>
    <mergeCell ref="A81:G81"/>
    <mergeCell ref="H81:I81"/>
    <mergeCell ref="A76:G76"/>
    <mergeCell ref="A77:G77"/>
    <mergeCell ref="A78:G78"/>
    <mergeCell ref="A79:G79"/>
    <mergeCell ref="A69:G69"/>
    <mergeCell ref="A71:G71"/>
    <mergeCell ref="A72:G72"/>
    <mergeCell ref="A73:G73"/>
    <mergeCell ref="A74:G74"/>
    <mergeCell ref="A75:G75"/>
    <mergeCell ref="A63:G63"/>
    <mergeCell ref="A64:G64"/>
    <mergeCell ref="A65:G65"/>
    <mergeCell ref="A66:G66"/>
    <mergeCell ref="A67:G67"/>
    <mergeCell ref="A68:G68"/>
    <mergeCell ref="A56:G56"/>
    <mergeCell ref="A58:G58"/>
    <mergeCell ref="A59:G59"/>
    <mergeCell ref="A60:G60"/>
    <mergeCell ref="A61:G61"/>
    <mergeCell ref="A62:G62"/>
    <mergeCell ref="A50:G50"/>
    <mergeCell ref="A51:G51"/>
    <mergeCell ref="A52:G52"/>
    <mergeCell ref="A53:G53"/>
    <mergeCell ref="A54:G54"/>
    <mergeCell ref="A55:G55"/>
    <mergeCell ref="A34:G34"/>
    <mergeCell ref="A35:G35"/>
    <mergeCell ref="A36:G36"/>
    <mergeCell ref="A37:G37"/>
    <mergeCell ref="A42:G42"/>
    <mergeCell ref="A49:G49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G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2015-03-12T10:39:17Z</dcterms:modified>
</cp:coreProperties>
</file>