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19" i="1"/>
  <c r="L35"/>
  <c r="L46"/>
  <c r="L65"/>
  <c r="L79"/>
  <c r="K73"/>
  <c r="K35"/>
  <c r="K46"/>
  <c r="K65"/>
  <c r="K79"/>
  <c r="J73"/>
  <c r="J35"/>
  <c r="J46"/>
  <c r="J65"/>
  <c r="J79"/>
  <c r="I35"/>
  <c r="I46"/>
  <c r="I65"/>
  <c r="I79"/>
  <c r="H19"/>
  <c r="H35"/>
  <c r="H46"/>
  <c r="H65"/>
  <c r="H79"/>
  <c r="T76"/>
  <c r="T70"/>
  <c r="T73"/>
  <c r="T75"/>
  <c r="T74"/>
  <c r="T69"/>
  <c r="T20"/>
  <c r="T25"/>
  <c r="T29"/>
  <c r="T30"/>
  <c r="T31"/>
  <c r="T32"/>
  <c r="T33"/>
  <c r="T28"/>
  <c r="T19"/>
  <c r="T34"/>
  <c r="M35"/>
  <c r="N35"/>
  <c r="O35"/>
  <c r="P35"/>
  <c r="Q35"/>
  <c r="R35"/>
  <c r="S35"/>
  <c r="T35"/>
  <c r="T49"/>
  <c r="T65"/>
  <c r="S46"/>
  <c r="S65"/>
  <c r="R65"/>
  <c r="Q65"/>
  <c r="P65"/>
  <c r="O46"/>
  <c r="O65"/>
  <c r="N46"/>
  <c r="N65"/>
  <c r="M19"/>
  <c r="M46"/>
  <c r="M65"/>
  <c r="V50"/>
  <c r="V51"/>
  <c r="V52"/>
  <c r="V55"/>
  <c r="V56"/>
  <c r="V59"/>
  <c r="V60"/>
  <c r="V62"/>
  <c r="V49"/>
  <c r="T63"/>
  <c r="T62"/>
  <c r="T61"/>
  <c r="T60"/>
  <c r="T59"/>
  <c r="T58"/>
  <c r="T57"/>
  <c r="T56"/>
  <c r="T55"/>
  <c r="T54"/>
  <c r="T53"/>
  <c r="T52"/>
  <c r="T51"/>
  <c r="T50"/>
  <c r="T48"/>
  <c r="T47"/>
  <c r="T46"/>
  <c r="T45"/>
  <c r="T44"/>
  <c r="T43"/>
  <c r="T42"/>
  <c r="T41"/>
  <c r="T40"/>
  <c r="T39"/>
  <c r="T38"/>
  <c r="T37"/>
  <c r="T36"/>
  <c r="C5"/>
  <c r="T17"/>
  <c r="L17"/>
  <c r="K17"/>
  <c r="J17"/>
  <c r="I17"/>
  <c r="H17"/>
  <c r="T16"/>
  <c r="T14"/>
  <c r="T7"/>
  <c r="G7"/>
</calcChain>
</file>

<file path=xl/sharedStrings.xml><?xml version="1.0" encoding="utf-8"?>
<sst xmlns="http://schemas.openxmlformats.org/spreadsheetml/2006/main" count="98" uniqueCount="85">
  <si>
    <t xml:space="preserve">Отчет о финансово-хозяйственной деятельности МКД </t>
  </si>
  <si>
    <t>за 2014 год</t>
  </si>
  <si>
    <t>ул. Юбилейная д.5</t>
  </si>
  <si>
    <t>Общая площадь жилых и нежилых помещений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</si>
  <si>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</si>
  <si>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</si>
  <si>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</si>
  <si>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</si>
  <si>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</si>
  <si>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</si>
  <si>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</si>
  <si>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</si>
  <si>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</si>
  <si>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</si>
  <si>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</si>
  <si>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Собрано от собственников нежилых помещений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</si>
  <si>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</si>
  <si>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</si>
  <si>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</si>
  <si>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</si>
  <si>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</si>
  <si>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</si>
  <si>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</si>
  <si>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</si>
  <si>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</si>
  <si>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</si>
  <si>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</si>
  <si>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</si>
  <si>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</si>
  <si>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</si>
  <si>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</si>
  <si>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</si>
  <si>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</si>
  <si>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</si>
  <si>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</si>
  <si>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</si>
  <si>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</si>
  <si>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</si>
  <si>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</si>
  <si>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</si>
  <si>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песчанной смесью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</si>
  <si>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</si>
  <si>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</si>
  <si>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</si>
  <si>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</si>
  <si>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</si>
  <si>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расходы ( 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</si>
  <si>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</si>
  <si>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</si>
  <si>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Установка светильника</t>
  </si>
  <si>
    <t>Замена автоматов</t>
  </si>
  <si>
    <t>Ремонт освещения в подъездах</t>
  </si>
  <si>
    <t>Изоляция вентшахты на чердаке</t>
  </si>
  <si>
    <t>Выполнение текущих заявок</t>
  </si>
  <si>
    <t>Текущий ремонт, выполненный сторонними организациями</t>
  </si>
  <si>
    <t>Косметический ремонт подъездов</t>
  </si>
  <si>
    <t>Замена стояков ХВС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</si>
  <si>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</si>
  <si>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</si>
  <si>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 xml:space="preserve">  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</si>
  <si>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</si>
  <si>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</si>
  <si>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</si>
  <si>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</si>
  <si>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</si>
  <si>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</si>
  <si>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</si>
  <si>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</si>
  <si>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</si>
  <si>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</si>
  <si>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</si>
  <si>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</si>
  <si>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</si>
  <si>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</si>
  <si>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</si>
  <si>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</si>
  <si>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</si>
  <si>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</si>
  <si>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</si>
  <si>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</si>
  <si>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</si>
  <si>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косметический ремонт подъездов</t>
  </si>
  <si>
    <t>Остаток средств на 01.01.2015г.</t>
  </si>
  <si>
    <t>Взыскано с собственников за услуги управления за 2014год</t>
  </si>
  <si>
    <t>Задолженность населения на 01.01.2015г.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</si>
</sst>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2" fontId="2" fillId="0" borderId="1" xfId="0" applyNumberFormat="1" applyFont="1" applyBorder="1"/>
    <xf numFmtId="2" fontId="0" fillId="0" borderId="0" xfId="0" applyNumberFormat="1"/>
    <xf numFmtId="2" fontId="0" fillId="0" borderId="1" xfId="0" applyNumberFormat="1" applyBorder="1"/>
    <xf numFmtId="0" fontId="2" fillId="0" borderId="1" xfId="0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2" fontId="4" fillId="0" borderId="1" xfId="0" applyNumberFormat="1" applyFont="1" applyBorder="1"/>
    <xf numFmtId="2" fontId="3" fillId="0" borderId="1" xfId="0" applyNumberFormat="1" applyFont="1" applyBorder="1"/>
    <xf numFmtId="0" fontId="2" fillId="0" borderId="0" xfId="0" applyFont="1"/>
    <xf numFmtId="2" fontId="7" fillId="0" borderId="2" xfId="0" applyNumberFormat="1" applyFont="1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5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3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7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/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/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89"/>
  <sheetViews>
    <sheetView tabSelected="1" workbookViewId="0">
      <selection activeCell="G79" sqref="G79"/>
    </sheetView>
  </sheetViews>
  <sheetFormatPr defaultRowHeight="15"/>
  <cols>
    <col min="2" max="2" width="12" customWidth="1"/>
    <col min="4" max="4" width="10.140625" customWidth="1"/>
    <col min="6" max="6" width="10.28515625" customWidth="1"/>
    <col min="7" max="7" width="10.5703125" customWidth="1"/>
    <col min="8" max="8" width="10.28515625" hidden="1" customWidth="1"/>
    <col min="9" max="9" width="0" hidden="1" customWidth="1"/>
    <col min="10" max="10" width="11.28515625" hidden="1" customWidth="1"/>
    <col min="11" max="19" width="0" hidden="1" customWidth="1"/>
    <col min="20" max="20" width="12.7109375" customWidth="1"/>
    <col min="21" max="21" width="10" customWidth="1"/>
    <col min="22" max="22" width="10.7109375" hidden="1" customWidth="1"/>
  </cols>
  <sheetData>
    <row r="2" spans="1:22" ht="15.75">
      <c r="A2" s="1" t="s">
        <v>0</v>
      </c>
    </row>
    <row r="3" spans="1:22">
      <c r="A3" s="28" t="s">
        <v>1</v>
      </c>
      <c r="B3" s="28"/>
      <c r="C3" s="28"/>
      <c r="D3" s="28"/>
      <c r="E3" s="28"/>
      <c r="F3" s="28"/>
      <c r="G3" s="28"/>
    </row>
    <row r="4" spans="1:22">
      <c r="A4" s="29" t="s">
        <v>2</v>
      </c>
      <c r="B4" s="30"/>
      <c r="C4" s="30"/>
      <c r="D4" s="30"/>
      <c r="E4" s="30"/>
      <c r="F4" s="30"/>
      <c r="G4" s="30"/>
      <c r="H4" s="2"/>
      <c r="I4" s="2"/>
    </row>
    <row r="5" spans="1:22" ht="42.75" customHeight="1">
      <c r="A5" s="31" t="s">
        <v>3</v>
      </c>
      <c r="B5" s="32"/>
      <c r="C5" s="3">
        <f>E5+G5</f>
        <v>1994.78</v>
      </c>
      <c r="D5" s="4" t="s">
        <v>4</v>
      </c>
      <c r="E5" s="5">
        <v>1543.27</v>
      </c>
      <c r="F5" s="4" t="s">
        <v>5</v>
      </c>
      <c r="G5" s="5">
        <v>451.51</v>
      </c>
      <c r="H5" s="6"/>
    </row>
    <row r="6" spans="1:22">
      <c r="G6" s="7" t="s">
        <v>6</v>
      </c>
      <c r="T6" s="7" t="s">
        <v>7</v>
      </c>
    </row>
    <row r="7" spans="1:22">
      <c r="A7" s="33" t="s">
        <v>8</v>
      </c>
      <c r="B7" s="33"/>
      <c r="C7" s="33"/>
      <c r="D7" s="33"/>
      <c r="E7" s="33"/>
      <c r="F7" s="33"/>
      <c r="G7" s="8">
        <f>G8+G9+G10</f>
        <v>11.37</v>
      </c>
      <c r="T7" s="8">
        <f>T8+T9+T10</f>
        <v>12.51</v>
      </c>
    </row>
    <row r="8" spans="1:22">
      <c r="A8" s="34" t="s">
        <v>9</v>
      </c>
      <c r="B8" s="34"/>
      <c r="C8" s="34"/>
      <c r="D8" s="34"/>
      <c r="E8" s="34"/>
      <c r="F8" s="34"/>
      <c r="G8" s="10">
        <v>3.16</v>
      </c>
      <c r="T8" s="10">
        <v>7.02</v>
      </c>
    </row>
    <row r="9" spans="1:22">
      <c r="A9" s="35" t="s">
        <v>10</v>
      </c>
      <c r="B9" s="35"/>
      <c r="C9" s="35"/>
      <c r="D9" s="35"/>
      <c r="E9" s="35"/>
      <c r="F9" s="35"/>
      <c r="G9" s="9">
        <v>7.02</v>
      </c>
      <c r="T9" s="9">
        <v>3.56</v>
      </c>
    </row>
    <row r="10" spans="1:22">
      <c r="A10" s="36" t="s">
        <v>11</v>
      </c>
      <c r="B10" s="37"/>
      <c r="C10" s="37"/>
      <c r="D10" s="37"/>
      <c r="E10" s="37"/>
      <c r="F10" s="37"/>
      <c r="G10" s="9">
        <v>1.19</v>
      </c>
      <c r="T10" s="9">
        <v>1.93</v>
      </c>
    </row>
    <row r="11" spans="1:22">
      <c r="A11" s="33" t="s">
        <v>12</v>
      </c>
      <c r="B11" s="33"/>
      <c r="C11" s="33"/>
      <c r="D11" s="33"/>
      <c r="E11" s="33"/>
      <c r="F11" s="33"/>
      <c r="G11" s="11">
        <v>35</v>
      </c>
      <c r="T11" s="11">
        <v>47.48</v>
      </c>
    </row>
    <row r="12" spans="1:22">
      <c r="A12" s="38"/>
      <c r="B12" s="38"/>
      <c r="C12" s="38"/>
      <c r="D12" s="38"/>
      <c r="E12" s="38"/>
      <c r="F12" s="38"/>
      <c r="G12" s="38"/>
    </row>
    <row r="13" spans="1:22">
      <c r="A13" s="34" t="s">
        <v>13</v>
      </c>
      <c r="B13" s="34"/>
      <c r="C13" s="34"/>
      <c r="D13" s="34"/>
      <c r="E13" s="34"/>
      <c r="F13" s="34"/>
      <c r="G13" s="12"/>
      <c r="H13" s="13"/>
      <c r="I13" s="13"/>
      <c r="J13" s="13"/>
      <c r="K13" s="13"/>
      <c r="L13" s="13"/>
      <c r="M13" s="14"/>
      <c r="N13" s="14"/>
      <c r="O13" s="14"/>
      <c r="P13" s="14"/>
      <c r="Q13" s="14"/>
      <c r="R13" s="14"/>
      <c r="S13" s="14"/>
      <c r="T13" s="15">
        <v>283132.46000000002</v>
      </c>
      <c r="V13" s="16"/>
    </row>
    <row r="14" spans="1:22">
      <c r="A14" s="34" t="s">
        <v>14</v>
      </c>
      <c r="B14" s="34"/>
      <c r="C14" s="34"/>
      <c r="D14" s="34"/>
      <c r="E14" s="34"/>
      <c r="F14" s="34"/>
      <c r="G14" s="12"/>
      <c r="H14" s="13"/>
      <c r="I14" s="14"/>
      <c r="J14" s="14"/>
      <c r="K14" s="14"/>
      <c r="L14" s="14"/>
      <c r="M14" s="14"/>
      <c r="N14" s="14"/>
      <c r="O14" s="14"/>
      <c r="P14" s="17"/>
      <c r="Q14" s="14"/>
      <c r="R14" s="14"/>
      <c r="S14" s="14"/>
      <c r="T14" s="18">
        <f>262289.25-3234.56</f>
        <v>259054.69</v>
      </c>
      <c r="V14" s="16"/>
    </row>
    <row r="15" spans="1:22">
      <c r="A15" s="34" t="s">
        <v>15</v>
      </c>
      <c r="B15" s="34"/>
      <c r="C15" s="34"/>
      <c r="D15" s="34"/>
      <c r="E15" s="34"/>
      <c r="F15" s="34"/>
      <c r="G15" s="1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8">
        <v>3234.56</v>
      </c>
    </row>
    <row r="16" spans="1:22">
      <c r="A16" s="34" t="s">
        <v>16</v>
      </c>
      <c r="B16" s="34"/>
      <c r="C16" s="34"/>
      <c r="D16" s="34"/>
      <c r="E16" s="34"/>
      <c r="F16" s="34"/>
      <c r="G16" s="12"/>
      <c r="H16" s="16"/>
      <c r="I16" s="16"/>
      <c r="J16" s="16"/>
      <c r="K16" s="16"/>
      <c r="L16" s="16"/>
      <c r="M16" s="14"/>
      <c r="N16" s="14"/>
      <c r="O16" s="14"/>
      <c r="P16" s="14"/>
      <c r="Q16" s="14"/>
      <c r="R16" s="14"/>
      <c r="S16" s="14"/>
      <c r="T16" s="15">
        <f>T65</f>
        <v>265653.73</v>
      </c>
    </row>
    <row r="17" spans="1:20" ht="0.75" customHeight="1">
      <c r="A17" s="36" t="s">
        <v>17</v>
      </c>
      <c r="B17" s="37"/>
      <c r="C17" s="37"/>
      <c r="D17" s="37"/>
      <c r="E17" s="37"/>
      <c r="F17" s="39"/>
      <c r="G17" s="19"/>
      <c r="H17" s="17">
        <f>(H65-H64)/$C$5</f>
        <v>0.94521701641283751</v>
      </c>
      <c r="I17" s="17">
        <f>(I65-I64)/$C$5</f>
        <v>0</v>
      </c>
      <c r="J17" s="17">
        <f>(J65-J64)/$C$5</f>
        <v>11.128289836473195</v>
      </c>
      <c r="K17" s="17">
        <f>(K65-K64)/$C$5</f>
        <v>1.1940865659370956</v>
      </c>
      <c r="L17" s="17">
        <f>(L65-L64)/$C$5</f>
        <v>0</v>
      </c>
      <c r="M17" s="14"/>
      <c r="N17" s="14"/>
      <c r="O17" s="14"/>
      <c r="P17" s="14"/>
      <c r="Q17" s="14"/>
      <c r="R17" s="14"/>
      <c r="S17" s="14"/>
      <c r="T17" s="15">
        <f>(T65-T64)/$C$5/12</f>
        <v>10.590673324042417</v>
      </c>
    </row>
    <row r="18" spans="1:20" ht="15.75">
      <c r="A18" s="40" t="s">
        <v>18</v>
      </c>
      <c r="B18" s="40"/>
      <c r="C18" s="40"/>
      <c r="D18" s="40"/>
      <c r="E18" s="40"/>
      <c r="F18" s="40"/>
      <c r="G18" s="41"/>
      <c r="H18" s="8" t="s">
        <v>19</v>
      </c>
      <c r="I18" s="8" t="s">
        <v>20</v>
      </c>
      <c r="J18" s="8" t="s">
        <v>21</v>
      </c>
      <c r="K18" s="8" t="s">
        <v>22</v>
      </c>
      <c r="L18" s="8" t="s">
        <v>23</v>
      </c>
      <c r="M18" s="8" t="s">
        <v>24</v>
      </c>
      <c r="N18" s="8" t="s">
        <v>25</v>
      </c>
      <c r="O18" s="8" t="s">
        <v>26</v>
      </c>
      <c r="P18" s="8" t="s">
        <v>27</v>
      </c>
      <c r="Q18" s="8" t="s">
        <v>28</v>
      </c>
      <c r="R18" s="8" t="s">
        <v>29</v>
      </c>
      <c r="S18" s="8" t="s">
        <v>30</v>
      </c>
      <c r="T18" s="8" t="s">
        <v>31</v>
      </c>
    </row>
    <row r="19" spans="1:20">
      <c r="A19" s="42" t="s">
        <v>32</v>
      </c>
      <c r="B19" s="42"/>
      <c r="C19" s="42"/>
      <c r="D19" s="42"/>
      <c r="E19" s="42"/>
      <c r="F19" s="42"/>
      <c r="G19" s="43"/>
      <c r="H19" s="20">
        <f>H20+H21+H22+H23+H24+H25+H26+H27</f>
        <v>0</v>
      </c>
      <c r="I19" s="20"/>
      <c r="J19" s="20"/>
      <c r="K19" s="20"/>
      <c r="L19" s="20">
        <f>L20+L21+L22+L23+L24+L25+L26+L27</f>
        <v>0</v>
      </c>
      <c r="M19" s="20">
        <f>M20+M21+M22+M23+M24+M25+M26+M27</f>
        <v>0</v>
      </c>
      <c r="N19" s="20"/>
      <c r="O19" s="20"/>
      <c r="P19" s="14"/>
      <c r="Q19" s="14"/>
      <c r="R19" s="14"/>
      <c r="S19" s="14"/>
      <c r="T19" s="18">
        <f>T20+T21+T22+T23+T24+T25+T26+T27+T28</f>
        <v>128816.15</v>
      </c>
    </row>
    <row r="20" spans="1:20" ht="103.5" customHeight="1">
      <c r="A20" s="44" t="s">
        <v>33</v>
      </c>
      <c r="B20" s="45"/>
      <c r="C20" s="45"/>
      <c r="D20" s="45"/>
      <c r="E20" s="45"/>
      <c r="F20" s="45"/>
      <c r="G20" s="4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1">
        <f>433.42+87695.24+13116.18+728.51+16929.62</f>
        <v>118902.96999999999</v>
      </c>
    </row>
    <row r="21" spans="1:20" hidden="1">
      <c r="A21" s="47" t="s">
        <v>34</v>
      </c>
      <c r="B21" s="47"/>
      <c r="C21" s="47"/>
      <c r="D21" s="47"/>
      <c r="E21" s="47"/>
      <c r="F21" s="47"/>
      <c r="G21" s="4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1"/>
    </row>
    <row r="22" spans="1:20" hidden="1">
      <c r="A22" s="47" t="s">
        <v>35</v>
      </c>
      <c r="B22" s="47"/>
      <c r="C22" s="47"/>
      <c r="D22" s="47"/>
      <c r="E22" s="47"/>
      <c r="F22" s="47"/>
      <c r="G22" s="4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1"/>
    </row>
    <row r="23" spans="1:20" hidden="1">
      <c r="A23" s="47" t="s">
        <v>36</v>
      </c>
      <c r="B23" s="47"/>
      <c r="C23" s="47"/>
      <c r="D23" s="47"/>
      <c r="E23" s="47"/>
      <c r="F23" s="47"/>
      <c r="G23" s="4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1"/>
    </row>
    <row r="24" spans="1:20">
      <c r="A24" s="49" t="s">
        <v>37</v>
      </c>
      <c r="B24" s="49"/>
      <c r="C24" s="49"/>
      <c r="D24" s="49"/>
      <c r="E24" s="49"/>
      <c r="F24" s="49"/>
      <c r="G24" s="49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1">
        <v>2096.42</v>
      </c>
    </row>
    <row r="25" spans="1:20">
      <c r="A25" s="50" t="s">
        <v>38</v>
      </c>
      <c r="B25" s="38"/>
      <c r="C25" s="38"/>
      <c r="D25" s="38"/>
      <c r="E25" s="38"/>
      <c r="F25" s="38"/>
      <c r="G25" s="51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1">
        <f>1153.92+829.02</f>
        <v>1982.94</v>
      </c>
    </row>
    <row r="26" spans="1:20">
      <c r="A26" s="50" t="s">
        <v>39</v>
      </c>
      <c r="B26" s="38"/>
      <c r="C26" s="38"/>
      <c r="D26" s="38"/>
      <c r="E26" s="38"/>
      <c r="F26" s="38"/>
      <c r="G26" s="51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1">
        <v>637.20000000000005</v>
      </c>
    </row>
    <row r="27" spans="1:20" ht="30" customHeight="1">
      <c r="A27" s="52" t="s">
        <v>40</v>
      </c>
      <c r="B27" s="53"/>
      <c r="C27" s="53"/>
      <c r="D27" s="53"/>
      <c r="E27" s="53"/>
      <c r="F27" s="53"/>
      <c r="G27" s="5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1">
        <v>502.46</v>
      </c>
    </row>
    <row r="28" spans="1:20" ht="14.25" customHeight="1">
      <c r="A28" s="55" t="s">
        <v>41</v>
      </c>
      <c r="B28" s="56"/>
      <c r="C28" s="56"/>
      <c r="D28" s="56"/>
      <c r="E28" s="56"/>
      <c r="F28" s="56"/>
      <c r="G28" s="5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1">
        <f>T29+T30+T31+T32+T33</f>
        <v>4694.1599999999989</v>
      </c>
    </row>
    <row r="29" spans="1:20" ht="14.25" customHeight="1">
      <c r="A29" s="58" t="s">
        <v>42</v>
      </c>
      <c r="B29" s="59"/>
      <c r="C29" s="59"/>
      <c r="D29" s="59"/>
      <c r="E29" s="59"/>
      <c r="F29" s="59"/>
      <c r="G29" s="6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1">
        <f>513.68+69.98+53.99+1877.81</f>
        <v>2515.46</v>
      </c>
    </row>
    <row r="30" spans="1:20" ht="16.5" customHeight="1">
      <c r="A30" s="58" t="s">
        <v>43</v>
      </c>
      <c r="B30" s="59"/>
      <c r="C30" s="59"/>
      <c r="D30" s="59"/>
      <c r="E30" s="59"/>
      <c r="F30" s="59"/>
      <c r="G30" s="6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1">
        <f>741.6+144.96</f>
        <v>886.56000000000006</v>
      </c>
    </row>
    <row r="31" spans="1:20" ht="14.25" customHeight="1">
      <c r="A31" s="61" t="s">
        <v>44</v>
      </c>
      <c r="B31" s="61"/>
      <c r="C31" s="61"/>
      <c r="D31" s="61"/>
      <c r="E31" s="61"/>
      <c r="F31" s="61"/>
      <c r="G31" s="6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1">
        <f>492.1+133.7</f>
        <v>625.79999999999995</v>
      </c>
    </row>
    <row r="32" spans="1:20" ht="15" customHeight="1">
      <c r="A32" s="58" t="s">
        <v>45</v>
      </c>
      <c r="B32" s="59"/>
      <c r="C32" s="59"/>
      <c r="D32" s="59"/>
      <c r="E32" s="59"/>
      <c r="F32" s="59"/>
      <c r="G32" s="6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1">
        <f>12.13+619.27</f>
        <v>631.4</v>
      </c>
    </row>
    <row r="33" spans="1:22" ht="13.5" customHeight="1">
      <c r="A33" s="63" t="s">
        <v>46</v>
      </c>
      <c r="B33" s="64"/>
      <c r="C33" s="64"/>
      <c r="D33" s="64"/>
      <c r="E33" s="64"/>
      <c r="F33" s="64"/>
      <c r="G33" s="6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1">
        <f>15.53+19.41</f>
        <v>34.94</v>
      </c>
    </row>
    <row r="34" spans="1:22" ht="15" customHeight="1">
      <c r="A34" s="66" t="s">
        <v>47</v>
      </c>
      <c r="B34" s="67"/>
      <c r="C34" s="67"/>
      <c r="D34" s="67"/>
      <c r="E34" s="67"/>
      <c r="F34" s="67"/>
      <c r="G34" s="68"/>
      <c r="H34" s="20"/>
      <c r="I34" s="20"/>
      <c r="J34" s="20"/>
      <c r="K34" s="18"/>
      <c r="L34" s="18"/>
      <c r="M34" s="18"/>
      <c r="N34" s="14"/>
      <c r="O34" s="14"/>
      <c r="P34" s="14"/>
      <c r="Q34" s="14"/>
      <c r="R34" s="14"/>
      <c r="S34" s="14"/>
      <c r="T34" s="18">
        <f>14021.73-3488</f>
        <v>10533.73</v>
      </c>
    </row>
    <row r="35" spans="1:22">
      <c r="A35" s="42" t="s">
        <v>48</v>
      </c>
      <c r="B35" s="42"/>
      <c r="C35" s="42"/>
      <c r="D35" s="42"/>
      <c r="E35" s="42"/>
      <c r="F35" s="42"/>
      <c r="G35" s="43"/>
      <c r="H35" s="23">
        <f>H36+H37+H38+H39+H40+H41+H42+H45</f>
        <v>1885.5</v>
      </c>
      <c r="I35" s="23">
        <f>I36+I37+I40+I41+I39+I45+I38</f>
        <v>0</v>
      </c>
      <c r="J35" s="23">
        <f>J36+J37+J40+J41+J39+J45+J38+J42+J43</f>
        <v>3845.63</v>
      </c>
      <c r="K35" s="23">
        <f>K36+K37+K40+K41+K39+K45+K38</f>
        <v>2381.9399999999996</v>
      </c>
      <c r="L35" s="23">
        <f t="shared" ref="L35:R35" si="0">L36+L37+L40+L41+L39+L45</f>
        <v>0</v>
      </c>
      <c r="M35" s="23">
        <f t="shared" si="0"/>
        <v>0</v>
      </c>
      <c r="N35" s="23">
        <f t="shared" si="0"/>
        <v>0</v>
      </c>
      <c r="O35" s="23">
        <f t="shared" si="0"/>
        <v>0</v>
      </c>
      <c r="P35" s="23">
        <f t="shared" si="0"/>
        <v>0</v>
      </c>
      <c r="Q35" s="23">
        <f>Q36+Q37+Q40+Q41+Q39+Q45+Q38</f>
        <v>1981.85</v>
      </c>
      <c r="R35" s="23">
        <f t="shared" si="0"/>
        <v>3999.3900000000003</v>
      </c>
      <c r="S35" s="23">
        <f>S36+S37+S40+S41+S39+S45+S43+S44</f>
        <v>0</v>
      </c>
      <c r="T35" s="15">
        <f t="shared" ref="T35:T48" si="1">H35+I35+J35+K35+L35+M35+N35+O35+P35+Q35+R35+S35</f>
        <v>14094.310000000001</v>
      </c>
      <c r="V35" s="16"/>
    </row>
    <row r="36" spans="1:22">
      <c r="A36" s="47" t="s">
        <v>49</v>
      </c>
      <c r="B36" s="47"/>
      <c r="C36" s="47"/>
      <c r="D36" s="47"/>
      <c r="E36" s="47"/>
      <c r="F36" s="47"/>
      <c r="G36" s="47"/>
      <c r="H36" s="14">
        <v>1309.04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1">
        <f t="shared" si="1"/>
        <v>1309.04</v>
      </c>
    </row>
    <row r="37" spans="1:22">
      <c r="A37" s="47" t="s">
        <v>50</v>
      </c>
      <c r="B37" s="47"/>
      <c r="C37" s="47"/>
      <c r="D37" s="47"/>
      <c r="E37" s="47"/>
      <c r="F37" s="47"/>
      <c r="G37" s="47"/>
      <c r="H37" s="14"/>
      <c r="I37" s="14"/>
      <c r="J37" s="14">
        <v>3515.92</v>
      </c>
      <c r="K37" s="14"/>
      <c r="L37" s="14"/>
      <c r="M37" s="14"/>
      <c r="N37" s="14"/>
      <c r="O37" s="14"/>
      <c r="P37" s="14"/>
      <c r="Q37" s="14"/>
      <c r="R37" s="14"/>
      <c r="S37" s="14"/>
      <c r="T37" s="21">
        <f t="shared" si="1"/>
        <v>3515.92</v>
      </c>
    </row>
    <row r="38" spans="1:22" ht="15" customHeight="1">
      <c r="A38" s="22" t="s">
        <v>51</v>
      </c>
      <c r="B38" s="22"/>
      <c r="C38" s="22"/>
      <c r="D38" s="22"/>
      <c r="E38" s="22"/>
      <c r="F38" s="22"/>
      <c r="G38" s="22"/>
      <c r="H38" s="14"/>
      <c r="I38" s="14"/>
      <c r="J38" s="14"/>
      <c r="K38" s="14">
        <v>1177.8599999999999</v>
      </c>
      <c r="L38" s="14"/>
      <c r="M38" s="14"/>
      <c r="N38" s="14"/>
      <c r="O38" s="14"/>
      <c r="P38" s="14"/>
      <c r="Q38" s="14">
        <v>1981.85</v>
      </c>
      <c r="R38" s="14"/>
      <c r="S38" s="14"/>
      <c r="T38" s="21">
        <f t="shared" si="1"/>
        <v>3159.71</v>
      </c>
    </row>
    <row r="39" spans="1:22" hidden="1">
      <c r="A39" s="22"/>
      <c r="B39" s="22"/>
      <c r="C39" s="22"/>
      <c r="D39" s="22"/>
      <c r="E39" s="22"/>
      <c r="F39" s="22"/>
      <c r="G39" s="2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1">
        <f t="shared" si="1"/>
        <v>0</v>
      </c>
    </row>
    <row r="40" spans="1:22" ht="14.25" customHeight="1">
      <c r="A40" s="47" t="s">
        <v>52</v>
      </c>
      <c r="B40" s="47"/>
      <c r="C40" s="47"/>
      <c r="D40" s="47"/>
      <c r="E40" s="47"/>
      <c r="F40" s="47"/>
      <c r="G40" s="47"/>
      <c r="H40" s="17"/>
      <c r="I40" s="17"/>
      <c r="J40" s="14"/>
      <c r="K40" s="14"/>
      <c r="L40" s="14"/>
      <c r="M40" s="14"/>
      <c r="N40" s="14"/>
      <c r="O40" s="14"/>
      <c r="P40" s="14"/>
      <c r="Q40" s="14"/>
      <c r="R40" s="14">
        <v>1498.68</v>
      </c>
      <c r="S40" s="14"/>
      <c r="T40" s="24">
        <f t="shared" si="1"/>
        <v>1498.68</v>
      </c>
    </row>
    <row r="41" spans="1:22" hidden="1">
      <c r="A41" s="22"/>
      <c r="B41" s="22"/>
      <c r="C41" s="22"/>
      <c r="D41" s="22"/>
      <c r="E41" s="22"/>
      <c r="F41" s="22"/>
      <c r="G41" s="22"/>
      <c r="H41" s="17"/>
      <c r="I41" s="1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1">
        <f t="shared" si="1"/>
        <v>0</v>
      </c>
    </row>
    <row r="42" spans="1:22" hidden="1">
      <c r="A42" s="22"/>
      <c r="B42" s="22"/>
      <c r="C42" s="22"/>
      <c r="D42" s="22"/>
      <c r="E42" s="22"/>
      <c r="F42" s="22"/>
      <c r="G42" s="22"/>
      <c r="H42" s="17"/>
      <c r="I42" s="1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1">
        <f t="shared" si="1"/>
        <v>0</v>
      </c>
    </row>
    <row r="43" spans="1:22" hidden="1">
      <c r="A43" s="22"/>
      <c r="B43" s="22"/>
      <c r="C43" s="22"/>
      <c r="D43" s="22"/>
      <c r="E43" s="22"/>
      <c r="F43" s="22"/>
      <c r="G43" s="22"/>
      <c r="H43" s="17"/>
      <c r="I43" s="17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1">
        <f t="shared" si="1"/>
        <v>0</v>
      </c>
    </row>
    <row r="44" spans="1:22" hidden="1">
      <c r="A44" s="22"/>
      <c r="B44" s="22"/>
      <c r="C44" s="22"/>
      <c r="D44" s="22"/>
      <c r="E44" s="22"/>
      <c r="F44" s="22"/>
      <c r="G44" s="22"/>
      <c r="H44" s="17"/>
      <c r="I44" s="17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1">
        <f t="shared" si="1"/>
        <v>0</v>
      </c>
    </row>
    <row r="45" spans="1:22">
      <c r="A45" s="47" t="s">
        <v>53</v>
      </c>
      <c r="B45" s="47"/>
      <c r="C45" s="47"/>
      <c r="D45" s="47"/>
      <c r="E45" s="47"/>
      <c r="F45" s="47"/>
      <c r="G45" s="47"/>
      <c r="H45" s="17">
        <v>576.46</v>
      </c>
      <c r="I45" s="17"/>
      <c r="J45" s="14">
        <v>329.71</v>
      </c>
      <c r="K45" s="14">
        <v>1204.08</v>
      </c>
      <c r="L45" s="14"/>
      <c r="M45" s="14"/>
      <c r="N45" s="14"/>
      <c r="O45" s="14"/>
      <c r="P45" s="14"/>
      <c r="Q45" s="14"/>
      <c r="R45" s="14">
        <v>2500.71</v>
      </c>
      <c r="S45" s="14"/>
      <c r="T45" s="21">
        <f t="shared" si="1"/>
        <v>4610.96</v>
      </c>
    </row>
    <row r="46" spans="1:22" ht="14.25" customHeight="1">
      <c r="A46" s="42" t="s">
        <v>54</v>
      </c>
      <c r="B46" s="42"/>
      <c r="C46" s="42"/>
      <c r="D46" s="42"/>
      <c r="E46" s="42"/>
      <c r="F46" s="42"/>
      <c r="G46" s="43"/>
      <c r="H46" s="18">
        <f t="shared" ref="H46:O46" si="2">H47</f>
        <v>0</v>
      </c>
      <c r="I46" s="18">
        <f t="shared" si="2"/>
        <v>0</v>
      </c>
      <c r="J46" s="18">
        <f t="shared" si="2"/>
        <v>18352.86</v>
      </c>
      <c r="K46" s="18">
        <f t="shared" si="2"/>
        <v>0</v>
      </c>
      <c r="L46" s="18">
        <f t="shared" si="2"/>
        <v>0</v>
      </c>
      <c r="M46" s="18">
        <f t="shared" si="2"/>
        <v>0</v>
      </c>
      <c r="N46" s="18">
        <f t="shared" si="2"/>
        <v>0</v>
      </c>
      <c r="O46" s="18">
        <f t="shared" si="2"/>
        <v>0</v>
      </c>
      <c r="P46" s="14"/>
      <c r="Q46" s="14"/>
      <c r="R46" s="14"/>
      <c r="S46" s="14">
        <f>S48</f>
        <v>21451.66</v>
      </c>
      <c r="T46" s="18">
        <f t="shared" si="1"/>
        <v>39804.520000000004</v>
      </c>
    </row>
    <row r="47" spans="1:22" ht="15" customHeight="1">
      <c r="A47" s="56" t="s">
        <v>55</v>
      </c>
      <c r="B47" s="56"/>
      <c r="C47" s="56"/>
      <c r="D47" s="56"/>
      <c r="E47" s="56"/>
      <c r="F47" s="56"/>
      <c r="G47" s="57"/>
      <c r="H47" s="14"/>
      <c r="I47" s="14"/>
      <c r="J47" s="14">
        <v>18352.86</v>
      </c>
      <c r="K47" s="14"/>
      <c r="L47" s="14"/>
      <c r="M47" s="14"/>
      <c r="N47" s="14"/>
      <c r="O47" s="14"/>
      <c r="P47" s="14"/>
      <c r="Q47" s="14"/>
      <c r="R47" s="14"/>
      <c r="S47" s="14"/>
      <c r="T47" s="21">
        <f t="shared" si="1"/>
        <v>18352.86</v>
      </c>
    </row>
    <row r="48" spans="1:22" ht="14.25" customHeight="1">
      <c r="A48" s="47" t="s">
        <v>56</v>
      </c>
      <c r="B48" s="47"/>
      <c r="C48" s="47"/>
      <c r="D48" s="47"/>
      <c r="E48" s="47"/>
      <c r="F48" s="47"/>
      <c r="G48" s="47"/>
      <c r="H48" s="17"/>
      <c r="I48" s="17"/>
      <c r="J48" s="14"/>
      <c r="K48" s="14"/>
      <c r="L48" s="14"/>
      <c r="M48" s="14"/>
      <c r="N48" s="14"/>
      <c r="O48" s="14"/>
      <c r="P48" s="14"/>
      <c r="Q48" s="14"/>
      <c r="R48" s="14"/>
      <c r="S48" s="14">
        <v>21451.66</v>
      </c>
      <c r="T48" s="24">
        <f t="shared" si="1"/>
        <v>21451.66</v>
      </c>
    </row>
    <row r="49" spans="1:22">
      <c r="A49" s="69" t="s">
        <v>57</v>
      </c>
      <c r="B49" s="69"/>
      <c r="C49" s="69"/>
      <c r="D49" s="69"/>
      <c r="E49" s="69"/>
      <c r="F49" s="69"/>
      <c r="G49" s="69"/>
      <c r="H49" s="20"/>
      <c r="I49" s="18"/>
      <c r="J49" s="18"/>
      <c r="K49" s="18"/>
      <c r="L49" s="18"/>
      <c r="M49" s="18"/>
      <c r="N49" s="14"/>
      <c r="O49" s="14"/>
      <c r="P49" s="14"/>
      <c r="Q49" s="14"/>
      <c r="R49" s="14"/>
      <c r="S49" s="14"/>
      <c r="T49" s="18">
        <f>3488+17058.45+45791.07+32089.01+1642.04</f>
        <v>100068.56999999999</v>
      </c>
      <c r="U49" s="16"/>
      <c r="V49" s="25">
        <f>V50+V51+V52+V53+V54+V55+V56+V57+V58+V59+V60+V61+V62+V63</f>
        <v>3067851.54</v>
      </c>
    </row>
    <row r="50" spans="1:22" ht="147.75" customHeight="1">
      <c r="A50" s="45" t="s">
        <v>58</v>
      </c>
      <c r="B50" s="45"/>
      <c r="C50" s="45"/>
      <c r="D50" s="45"/>
      <c r="E50" s="45"/>
      <c r="F50" s="45"/>
      <c r="G50" s="46"/>
      <c r="H50" s="14"/>
      <c r="I50" s="14"/>
      <c r="J50" s="14"/>
      <c r="K50" s="14" t="s">
        <v>59</v>
      </c>
      <c r="L50" s="14"/>
      <c r="M50" s="14"/>
      <c r="N50" s="14"/>
      <c r="O50" s="14"/>
      <c r="P50" s="14"/>
      <c r="Q50" s="14"/>
      <c r="R50" s="14"/>
      <c r="S50" s="14"/>
      <c r="T50" s="24">
        <f>$T$49/$V$49*V50</f>
        <v>77038.395380704329</v>
      </c>
      <c r="V50">
        <f>400+1424739.98+537724.91+3740.28+2734.89+392464.05</f>
        <v>2361804.11</v>
      </c>
    </row>
    <row r="51" spans="1:22">
      <c r="A51" s="47" t="s">
        <v>43</v>
      </c>
      <c r="B51" s="47"/>
      <c r="C51" s="47"/>
      <c r="D51" s="47"/>
      <c r="E51" s="47"/>
      <c r="F51" s="47"/>
      <c r="G51" s="47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4">
        <f t="shared" ref="T51:T63" si="3">$T$49/$V$49*V51</f>
        <v>2181.3443384204634</v>
      </c>
      <c r="V51">
        <f>48577.8+18296.75</f>
        <v>66874.55</v>
      </c>
    </row>
    <row r="52" spans="1:22">
      <c r="A52" s="47" t="s">
        <v>60</v>
      </c>
      <c r="B52" s="47"/>
      <c r="C52" s="47"/>
      <c r="D52" s="47"/>
      <c r="E52" s="47"/>
      <c r="F52" s="47"/>
      <c r="G52" s="47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4">
        <f t="shared" si="3"/>
        <v>1167.8482434912737</v>
      </c>
      <c r="V52">
        <f>29726.6+681.85+526.09+4680+188.76</f>
        <v>35803.299999999996</v>
      </c>
    </row>
    <row r="53" spans="1:22">
      <c r="A53" s="22" t="s">
        <v>61</v>
      </c>
      <c r="B53" s="22"/>
      <c r="C53" s="22"/>
      <c r="D53" s="22"/>
      <c r="E53" s="22"/>
      <c r="F53" s="22"/>
      <c r="G53" s="22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4">
        <f t="shared" si="3"/>
        <v>114.16458405285152</v>
      </c>
      <c r="V53">
        <v>3500</v>
      </c>
    </row>
    <row r="54" spans="1:22">
      <c r="A54" s="47" t="s">
        <v>62</v>
      </c>
      <c r="B54" s="47"/>
      <c r="C54" s="47"/>
      <c r="D54" s="47"/>
      <c r="E54" s="47"/>
      <c r="F54" s="47"/>
      <c r="G54" s="47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4">
        <f t="shared" si="3"/>
        <v>4436.7870370281662</v>
      </c>
      <c r="V54" s="16">
        <v>136020.76999999999</v>
      </c>
    </row>
    <row r="55" spans="1:22">
      <c r="A55" s="47" t="s">
        <v>63</v>
      </c>
      <c r="B55" s="47"/>
      <c r="C55" s="47"/>
      <c r="D55" s="47"/>
      <c r="E55" s="47"/>
      <c r="F55" s="47"/>
      <c r="G55" s="47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4">
        <f t="shared" si="3"/>
        <v>8830.8771719896195</v>
      </c>
      <c r="V55">
        <f>144000+59500+4980+3400+31150.56+27702</f>
        <v>270732.56</v>
      </c>
    </row>
    <row r="56" spans="1:22">
      <c r="A56" s="38" t="s">
        <v>64</v>
      </c>
      <c r="B56" s="38"/>
      <c r="C56" s="38"/>
      <c r="D56" s="38"/>
      <c r="E56" s="38"/>
      <c r="F56" s="38"/>
      <c r="G56" s="51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4">
        <f t="shared" si="3"/>
        <v>2962.8977930664141</v>
      </c>
      <c r="V56">
        <f>637+360+89578.02+260</f>
        <v>90835.02</v>
      </c>
    </row>
    <row r="57" spans="1:22">
      <c r="A57" s="47" t="s">
        <v>65</v>
      </c>
      <c r="B57" s="47"/>
      <c r="C57" s="47"/>
      <c r="D57" s="47"/>
      <c r="E57" s="47"/>
      <c r="F57" s="47"/>
      <c r="G57" s="47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4">
        <f t="shared" si="3"/>
        <v>477.86033039264993</v>
      </c>
      <c r="V57">
        <v>14650</v>
      </c>
    </row>
    <row r="58" spans="1:22">
      <c r="A58" s="47" t="s">
        <v>66</v>
      </c>
      <c r="B58" s="47"/>
      <c r="C58" s="47"/>
      <c r="D58" s="47"/>
      <c r="E58" s="47"/>
      <c r="F58" s="47"/>
      <c r="G58" s="47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4">
        <f t="shared" si="3"/>
        <v>799.98222798828783</v>
      </c>
      <c r="V58">
        <v>24525.45</v>
      </c>
    </row>
    <row r="59" spans="1:22">
      <c r="A59" s="47" t="s">
        <v>67</v>
      </c>
      <c r="B59" s="47"/>
      <c r="C59" s="47"/>
      <c r="D59" s="47"/>
      <c r="E59" s="47"/>
      <c r="F59" s="47"/>
      <c r="G59" s="47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4">
        <f t="shared" si="3"/>
        <v>806.13765617589172</v>
      </c>
      <c r="V59">
        <f>600+2813.16+1456+3000+6320+2260+4220+850+2705+490</f>
        <v>24714.16</v>
      </c>
    </row>
    <row r="60" spans="1:22">
      <c r="A60" s="47" t="s">
        <v>68</v>
      </c>
      <c r="B60" s="47"/>
      <c r="C60" s="47"/>
      <c r="D60" s="47"/>
      <c r="E60" s="47"/>
      <c r="F60" s="47"/>
      <c r="G60" s="47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4">
        <f t="shared" si="3"/>
        <v>523.19997948792525</v>
      </c>
      <c r="V60">
        <f>700+14440+900</f>
        <v>16040</v>
      </c>
    </row>
    <row r="61" spans="1:22">
      <c r="A61" s="49" t="s">
        <v>69</v>
      </c>
      <c r="B61" s="49"/>
      <c r="C61" s="49"/>
      <c r="D61" s="49"/>
      <c r="E61" s="49"/>
      <c r="F61" s="49"/>
      <c r="G61" s="49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4">
        <f t="shared" si="3"/>
        <v>400.97863764620104</v>
      </c>
      <c r="V61">
        <v>12293</v>
      </c>
    </row>
    <row r="62" spans="1:22">
      <c r="A62" s="49" t="s">
        <v>70</v>
      </c>
      <c r="B62" s="49"/>
      <c r="C62" s="49"/>
      <c r="D62" s="49"/>
      <c r="E62" s="49"/>
      <c r="F62" s="49"/>
      <c r="G62" s="49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24">
        <f t="shared" si="3"/>
        <v>230.89787124689221</v>
      </c>
      <c r="V62">
        <f>768.75+4310+2000</f>
        <v>7078.75</v>
      </c>
    </row>
    <row r="63" spans="1:22">
      <c r="A63" s="49" t="s">
        <v>71</v>
      </c>
      <c r="B63" s="49"/>
      <c r="C63" s="49"/>
      <c r="D63" s="49"/>
      <c r="E63" s="49"/>
      <c r="F63" s="49"/>
      <c r="G63" s="49"/>
      <c r="H63" s="14"/>
      <c r="I63" s="18"/>
      <c r="J63" s="18"/>
      <c r="K63" s="18"/>
      <c r="L63" s="14"/>
      <c r="M63" s="14"/>
      <c r="N63" s="14"/>
      <c r="O63" s="14"/>
      <c r="P63" s="14"/>
      <c r="Q63" s="14"/>
      <c r="R63" s="14"/>
      <c r="S63" s="14"/>
      <c r="T63" s="24">
        <f t="shared" si="3"/>
        <v>97.198748309020189</v>
      </c>
      <c r="V63">
        <v>2979.87</v>
      </c>
    </row>
    <row r="64" spans="1:22">
      <c r="A64" s="33" t="s">
        <v>72</v>
      </c>
      <c r="B64" s="49"/>
      <c r="C64" s="49"/>
      <c r="D64" s="49"/>
      <c r="E64" s="49"/>
      <c r="F64" s="49"/>
      <c r="G64" s="49"/>
      <c r="H64" s="20"/>
      <c r="I64" s="18"/>
      <c r="J64" s="18"/>
      <c r="K64" s="18"/>
      <c r="L64" s="18"/>
      <c r="M64" s="14"/>
      <c r="N64" s="14"/>
      <c r="O64" s="14"/>
      <c r="P64" s="14"/>
      <c r="Q64" s="14"/>
      <c r="R64" s="14"/>
      <c r="S64" s="14"/>
      <c r="T64" s="18">
        <v>12140.97</v>
      </c>
    </row>
    <row r="65" spans="1:21">
      <c r="A65" s="33" t="s">
        <v>73</v>
      </c>
      <c r="B65" s="33"/>
      <c r="C65" s="33"/>
      <c r="D65" s="33"/>
      <c r="E65" s="33"/>
      <c r="F65" s="33"/>
      <c r="G65" s="33"/>
      <c r="H65" s="23">
        <f t="shared" ref="H65:S65" si="4">H64+H49+H34+H19+H35+H46</f>
        <v>1885.5</v>
      </c>
      <c r="I65" s="23">
        <f t="shared" si="4"/>
        <v>0</v>
      </c>
      <c r="J65" s="23">
        <f t="shared" si="4"/>
        <v>22198.49</v>
      </c>
      <c r="K65" s="23">
        <f t="shared" si="4"/>
        <v>2381.9399999999996</v>
      </c>
      <c r="L65" s="23">
        <f t="shared" si="4"/>
        <v>0</v>
      </c>
      <c r="M65" s="23">
        <f t="shared" si="4"/>
        <v>0</v>
      </c>
      <c r="N65" s="23">
        <f t="shared" si="4"/>
        <v>0</v>
      </c>
      <c r="O65" s="23">
        <f t="shared" si="4"/>
        <v>0</v>
      </c>
      <c r="P65" s="23">
        <f t="shared" si="4"/>
        <v>0</v>
      </c>
      <c r="Q65" s="23">
        <f t="shared" si="4"/>
        <v>1981.85</v>
      </c>
      <c r="R65" s="23">
        <f t="shared" si="4"/>
        <v>3999.3900000000003</v>
      </c>
      <c r="S65" s="23">
        <f t="shared" si="4"/>
        <v>21451.66</v>
      </c>
      <c r="T65" s="15">
        <f>T19+T34+T35+T49+T64</f>
        <v>265653.73</v>
      </c>
      <c r="U65" s="26"/>
    </row>
    <row r="67" spans="1:21">
      <c r="A67" s="70" t="s">
        <v>74</v>
      </c>
      <c r="B67" s="34"/>
      <c r="C67" s="34"/>
      <c r="D67" s="34"/>
      <c r="E67" s="34"/>
      <c r="F67" s="34"/>
      <c r="G67" s="36"/>
      <c r="H67" s="9" t="s">
        <v>19</v>
      </c>
      <c r="I67" s="9" t="s">
        <v>75</v>
      </c>
      <c r="J67" s="9" t="s">
        <v>21</v>
      </c>
      <c r="K67" s="9" t="s">
        <v>22</v>
      </c>
      <c r="L67" s="9" t="s">
        <v>23</v>
      </c>
      <c r="M67" s="9" t="s">
        <v>24</v>
      </c>
      <c r="N67" s="9" t="s">
        <v>25</v>
      </c>
      <c r="O67" s="9" t="s">
        <v>26</v>
      </c>
      <c r="P67" s="9" t="s">
        <v>27</v>
      </c>
      <c r="Q67" s="9" t="s">
        <v>28</v>
      </c>
      <c r="R67" s="9" t="s">
        <v>29</v>
      </c>
      <c r="S67" s="9" t="s">
        <v>30</v>
      </c>
      <c r="T67" s="9"/>
    </row>
    <row r="68" spans="1:21">
      <c r="A68" s="71" t="s">
        <v>76</v>
      </c>
      <c r="B68" s="72"/>
      <c r="C68" s="72"/>
      <c r="D68" s="72"/>
      <c r="E68" s="72"/>
      <c r="F68" s="72"/>
      <c r="G68" s="7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8">
        <v>118649.41</v>
      </c>
    </row>
    <row r="69" spans="1:21">
      <c r="A69" s="34" t="s">
        <v>13</v>
      </c>
      <c r="B69" s="34"/>
      <c r="C69" s="34"/>
      <c r="D69" s="34"/>
      <c r="E69" s="34"/>
      <c r="F69" s="34"/>
      <c r="G69" s="36"/>
      <c r="H69" s="14"/>
      <c r="I69" s="14"/>
      <c r="J69" s="14"/>
      <c r="K69" s="14">
        <v>0</v>
      </c>
      <c r="L69" s="14">
        <v>0</v>
      </c>
      <c r="M69" s="14">
        <v>0</v>
      </c>
      <c r="N69" s="14"/>
      <c r="O69" s="14"/>
      <c r="P69" s="14"/>
      <c r="Q69" s="14"/>
      <c r="R69" s="14"/>
      <c r="S69" s="14"/>
      <c r="T69" s="18">
        <f>SUM(H69:S69)</f>
        <v>0</v>
      </c>
    </row>
    <row r="70" spans="1:21">
      <c r="A70" s="34" t="s">
        <v>77</v>
      </c>
      <c r="B70" s="34"/>
      <c r="C70" s="34"/>
      <c r="D70" s="34"/>
      <c r="E70" s="34"/>
      <c r="F70" s="34"/>
      <c r="G70" s="36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8">
        <f>T71</f>
        <v>4753.71</v>
      </c>
    </row>
    <row r="71" spans="1:21">
      <c r="A71" s="36" t="s">
        <v>78</v>
      </c>
      <c r="B71" s="37"/>
      <c r="C71" s="37"/>
      <c r="D71" s="37"/>
      <c r="E71" s="37"/>
      <c r="F71" s="37"/>
      <c r="G71" s="39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21">
        <v>4753.71</v>
      </c>
    </row>
    <row r="72" spans="1:21">
      <c r="A72" s="36" t="s">
        <v>79</v>
      </c>
      <c r="B72" s="37"/>
      <c r="C72" s="37"/>
      <c r="D72" s="37"/>
      <c r="E72" s="37"/>
      <c r="F72" s="37"/>
      <c r="G72" s="39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>
        <v>0</v>
      </c>
    </row>
    <row r="73" spans="1:21">
      <c r="A73" s="34" t="s">
        <v>80</v>
      </c>
      <c r="B73" s="34"/>
      <c r="C73" s="34"/>
      <c r="D73" s="34"/>
      <c r="E73" s="34"/>
      <c r="F73" s="34"/>
      <c r="G73" s="36"/>
      <c r="H73" s="18"/>
      <c r="I73" s="14"/>
      <c r="J73" s="14">
        <f>J74</f>
        <v>124927.97</v>
      </c>
      <c r="K73" s="14">
        <f>K74</f>
        <v>0</v>
      </c>
      <c r="L73" s="14"/>
      <c r="M73" s="14"/>
      <c r="N73" s="14"/>
      <c r="O73" s="14"/>
      <c r="P73" s="14"/>
      <c r="Q73" s="14"/>
      <c r="R73" s="14"/>
      <c r="S73" s="14"/>
      <c r="T73" s="18">
        <f>SUM(H73:S73)</f>
        <v>124927.97</v>
      </c>
    </row>
    <row r="74" spans="1:21" ht="13.5" customHeight="1">
      <c r="A74" s="75" t="s">
        <v>81</v>
      </c>
      <c r="B74" s="76"/>
      <c r="C74" s="76"/>
      <c r="D74" s="76"/>
      <c r="E74" s="76"/>
      <c r="F74" s="76"/>
      <c r="G74" s="77"/>
      <c r="H74" s="9"/>
      <c r="I74" s="14"/>
      <c r="J74" s="14">
        <v>124927.97</v>
      </c>
      <c r="K74" s="14"/>
      <c r="L74" s="14"/>
      <c r="M74" s="14"/>
      <c r="N74" s="14"/>
      <c r="O74" s="14"/>
      <c r="P74" s="14"/>
      <c r="Q74" s="14"/>
      <c r="R74" s="14"/>
      <c r="S74" s="14"/>
      <c r="T74" s="21">
        <f>SUM(H74:S74)</f>
        <v>124927.97</v>
      </c>
    </row>
    <row r="75" spans="1:21">
      <c r="A75" s="71" t="s">
        <v>82</v>
      </c>
      <c r="B75" s="72"/>
      <c r="C75" s="72"/>
      <c r="D75" s="72"/>
      <c r="E75" s="72"/>
      <c r="F75" s="72"/>
      <c r="G75" s="73"/>
      <c r="H75" s="9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8">
        <f>T68+T70-T73</f>
        <v>-1524.8499999999913</v>
      </c>
    </row>
    <row r="76" spans="1:21">
      <c r="A76" s="37" t="s">
        <v>83</v>
      </c>
      <c r="B76" s="38"/>
      <c r="C76" s="38"/>
      <c r="D76" s="38"/>
      <c r="E76" s="38"/>
      <c r="F76" s="38"/>
      <c r="G76" s="38"/>
      <c r="T76" s="14">
        <f>2324.88+0.43+10+3.27+5.14+17.21+20.26+32.52+35.28+94.42+7562.14+5820.5</f>
        <v>15926.050000000001</v>
      </c>
    </row>
    <row r="77" spans="1:21">
      <c r="A77" s="74" t="s">
        <v>84</v>
      </c>
      <c r="B77" s="74"/>
      <c r="C77" s="74"/>
      <c r="D77" s="74"/>
      <c r="E77" s="74"/>
      <c r="F77" s="74"/>
      <c r="G77" s="74"/>
      <c r="H77" s="49"/>
      <c r="I77" s="49"/>
      <c r="T77" s="18">
        <v>151986.73000000001</v>
      </c>
    </row>
    <row r="79" spans="1:21">
      <c r="H79" s="16">
        <f>H73+H65</f>
        <v>1885.5</v>
      </c>
      <c r="I79" s="16">
        <f>I73+I65</f>
        <v>0</v>
      </c>
      <c r="J79" s="16">
        <f>J73+J65</f>
        <v>147126.46</v>
      </c>
      <c r="K79" s="16">
        <f>K73+K65</f>
        <v>2381.9399999999996</v>
      </c>
      <c r="L79" s="16">
        <f>L73+L65</f>
        <v>0</v>
      </c>
    </row>
    <row r="89" spans="5:5">
      <c r="E89" s="27"/>
    </row>
  </sheetData>
  <mergeCells count="67">
    <mergeCell ref="A76:G76"/>
    <mergeCell ref="A77:G77"/>
    <mergeCell ref="H77:I77"/>
    <mergeCell ref="A72:G72"/>
    <mergeCell ref="A73:G73"/>
    <mergeCell ref="A74:G74"/>
    <mergeCell ref="A75:G75"/>
    <mergeCell ref="A65:G65"/>
    <mergeCell ref="A67:G67"/>
    <mergeCell ref="A68:G68"/>
    <mergeCell ref="A69:G69"/>
    <mergeCell ref="A70:G70"/>
    <mergeCell ref="A71:G71"/>
    <mergeCell ref="A59:G59"/>
    <mergeCell ref="A60:G60"/>
    <mergeCell ref="A61:G61"/>
    <mergeCell ref="A62:G62"/>
    <mergeCell ref="A63:G63"/>
    <mergeCell ref="A64:G64"/>
    <mergeCell ref="A52:G52"/>
    <mergeCell ref="A54:G54"/>
    <mergeCell ref="A55:G55"/>
    <mergeCell ref="A56:G56"/>
    <mergeCell ref="A57:G57"/>
    <mergeCell ref="A58:G58"/>
    <mergeCell ref="A46:G46"/>
    <mergeCell ref="A47:G47"/>
    <mergeCell ref="A48:G48"/>
    <mergeCell ref="A49:G49"/>
    <mergeCell ref="A50:G50"/>
    <mergeCell ref="A51:G51"/>
    <mergeCell ref="A34:G34"/>
    <mergeCell ref="A35:G35"/>
    <mergeCell ref="A36:G36"/>
    <mergeCell ref="A37:G37"/>
    <mergeCell ref="A40:G40"/>
    <mergeCell ref="A45:G45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F17"/>
    <mergeCell ref="A18:G18"/>
    <mergeCell ref="A19:G19"/>
    <mergeCell ref="A20:G20"/>
    <mergeCell ref="A21:G21"/>
    <mergeCell ref="A15:F15"/>
    <mergeCell ref="A8:F8"/>
    <mergeCell ref="A9:F9"/>
    <mergeCell ref="A10:F10"/>
    <mergeCell ref="A11:F11"/>
    <mergeCell ref="A12:G12"/>
    <mergeCell ref="A3:G3"/>
    <mergeCell ref="A4:G4"/>
    <mergeCell ref="A5:B5"/>
    <mergeCell ref="A7:F7"/>
    <mergeCell ref="A13:F13"/>
    <mergeCell ref="A14:F1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2015-03-12T10:39:50Z</dcterms:modified>
</cp:coreProperties>
</file>