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M19" i="1" l="1"/>
  <c r="M36" i="1"/>
  <c r="M48" i="1"/>
  <c r="M67" i="1"/>
  <c r="M83" i="1" s="1"/>
  <c r="L19" i="1"/>
  <c r="L36" i="1"/>
  <c r="L48" i="1"/>
  <c r="L67" i="1"/>
  <c r="L83" i="1" s="1"/>
  <c r="K75" i="1"/>
  <c r="K19" i="1"/>
  <c r="K36" i="1"/>
  <c r="K48" i="1"/>
  <c r="K67" i="1"/>
  <c r="K83" i="1" s="1"/>
  <c r="J19" i="1"/>
  <c r="J67" i="1" s="1"/>
  <c r="J83" i="1" s="1"/>
  <c r="J36" i="1"/>
  <c r="J48" i="1"/>
  <c r="I19" i="1"/>
  <c r="I36" i="1"/>
  <c r="I48" i="1"/>
  <c r="I67" i="1"/>
  <c r="I83" i="1" s="1"/>
  <c r="H19" i="1"/>
  <c r="H67" i="1" s="1"/>
  <c r="H83" i="1" s="1"/>
  <c r="H36" i="1"/>
  <c r="H48" i="1"/>
  <c r="T80" i="1"/>
  <c r="T72" i="1"/>
  <c r="P75" i="1"/>
  <c r="R75" i="1"/>
  <c r="S75" i="1"/>
  <c r="T75" i="1"/>
  <c r="T79" i="1" s="1"/>
  <c r="T78" i="1"/>
  <c r="T77" i="1"/>
  <c r="T76" i="1"/>
  <c r="T74" i="1"/>
  <c r="T71" i="1"/>
  <c r="T20" i="1"/>
  <c r="T26" i="1"/>
  <c r="T19" i="1" s="1"/>
  <c r="T67" i="1" s="1"/>
  <c r="T30" i="1"/>
  <c r="T31" i="1"/>
  <c r="T32" i="1"/>
  <c r="T33" i="1"/>
  <c r="T34" i="1"/>
  <c r="T29" i="1"/>
  <c r="T35" i="1"/>
  <c r="T37" i="1"/>
  <c r="T38" i="1"/>
  <c r="T36" i="1" s="1"/>
  <c r="T39" i="1"/>
  <c r="T40" i="1"/>
  <c r="T41" i="1"/>
  <c r="T43" i="1"/>
  <c r="T44" i="1"/>
  <c r="T45" i="1"/>
  <c r="T46" i="1"/>
  <c r="T47" i="1"/>
  <c r="N48" i="1"/>
  <c r="O48" i="1"/>
  <c r="T48" i="1"/>
  <c r="T51" i="1"/>
  <c r="S36" i="1"/>
  <c r="S67" i="1"/>
  <c r="R36" i="1"/>
  <c r="R67" i="1"/>
  <c r="Q36" i="1"/>
  <c r="Q67" i="1"/>
  <c r="P36" i="1"/>
  <c r="P67" i="1"/>
  <c r="O19" i="1"/>
  <c r="O36" i="1"/>
  <c r="O67" i="1" s="1"/>
  <c r="N19" i="1"/>
  <c r="N67" i="1" s="1"/>
  <c r="N36" i="1"/>
  <c r="V52" i="1"/>
  <c r="V53" i="1"/>
  <c r="V51" i="1" s="1"/>
  <c r="V54" i="1"/>
  <c r="V57" i="1"/>
  <c r="V58" i="1"/>
  <c r="V61" i="1"/>
  <c r="V62" i="1"/>
  <c r="V64" i="1"/>
  <c r="T50" i="1"/>
  <c r="T49" i="1"/>
  <c r="C5" i="1"/>
  <c r="S17" i="1"/>
  <c r="S16" i="1"/>
  <c r="T15" i="1"/>
  <c r="T14" i="1"/>
  <c r="T7" i="1"/>
  <c r="G7" i="1"/>
  <c r="T17" i="1" l="1"/>
  <c r="T16" i="1"/>
  <c r="T63" i="1"/>
  <c r="T59" i="1"/>
  <c r="T55" i="1"/>
  <c r="T53" i="1"/>
  <c r="T64" i="1"/>
  <c r="T62" i="1"/>
  <c r="T60" i="1"/>
  <c r="T58" i="1"/>
  <c r="T56" i="1"/>
  <c r="T54" i="1"/>
  <c r="T52" i="1"/>
  <c r="T65" i="1"/>
  <c r="T61" i="1"/>
  <c r="T57" i="1"/>
</calcChain>
</file>

<file path=xl/comments1.xml><?xml version="1.0" encoding="utf-8"?>
<comments xmlns="http://schemas.openxmlformats.org/spreadsheetml/2006/main">
  <authors>
    <author>Автор</author>
  </authors>
  <commentList>
    <comment ref="P4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 смете
</t>
        </r>
      </text>
    </comment>
    <comment ref="N4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сметная стоимость
</t>
        </r>
      </text>
    </comment>
  </commentList>
</comments>
</file>

<file path=xl/sharedStrings.xml><?xml version="1.0" encoding="utf-8"?>
<sst xmlns="http://schemas.openxmlformats.org/spreadsheetml/2006/main" count="98" uniqueCount="85">
  <si>
    <t>Отчет о финансово-хозяйственной деятельности МКД</t>
  </si>
  <si>
    <t>за 2014 год</t>
  </si>
  <si>
    <t>ул. Юбилейная д.9</t>
  </si>
  <si>
    <t>Общая площадь жилых и нежилых помещений</t>
  </si>
  <si>
    <t>Приватиз.</t>
  </si>
  <si>
    <t>Муницип.</t>
  </si>
  <si>
    <t xml:space="preserve"> с 01.01.14г</t>
  </si>
  <si>
    <t xml:space="preserve"> с 01.07.14г</t>
  </si>
  <si>
    <t>Утвержденный тариф 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</si>
  <si>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</si>
  <si>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</si>
  <si>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</si>
  <si>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Т/о газового оборудования (руб/квартира)</t>
  </si>
  <si>
    <t>Начислено</t>
  </si>
  <si>
    <t>Собрано</t>
  </si>
  <si>
    <t>Собрано от собственников нежилых помещений</t>
  </si>
  <si>
    <t>Выполнено</t>
  </si>
  <si>
    <t>Фактический тариф за 1 кв. м в месяц составил</t>
  </si>
  <si>
    <t>Содержание и текущий ремонт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</si>
  <si>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</si>
  <si>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</si>
  <si>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</si>
  <si>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</si>
  <si>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</si>
  <si>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</si>
  <si>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</si>
  <si>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</si>
  <si>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</si>
  <si>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</si>
  <si>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</si>
  <si>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</si>
  <si>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руб./год</t>
  </si>
  <si>
    <t>Содержание общего имущества и уборка придомовой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</si>
  <si>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</si>
  <si>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</si>
  <si>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Промывка системы отопления</t>
  </si>
  <si>
    <t>Дератизация</t>
  </si>
  <si>
    <t>Электроэнергия мест общего пользования</t>
  </si>
  <si>
    <t>Аренда автотранспорта</t>
  </si>
  <si>
    <t>Услуги паспортного стола</t>
  </si>
  <si>
    <t>Механическая очистка территории от снега, мусора, подсыпка песчанной смесью</t>
  </si>
  <si>
    <t>Цеховые затраты, в т.ч.</t>
  </si>
  <si>
    <t>Коммунальные услуги</t>
  </si>
  <si>
    <t>Амортизация</t>
  </si>
  <si>
    <t>Ремонт оборудования</t>
  </si>
  <si>
    <t>Услуги связи (диспетчер)</t>
  </si>
  <si>
    <t>Прочие расходы ( затраты на мед. комиссию)</t>
  </si>
  <si>
    <t>Санитарное содержание лестничных клеток</t>
  </si>
  <si>
    <t>Текущий ремонт, выполненный собственными силами</t>
  </si>
  <si>
    <t>Смена автоматов</t>
  </si>
  <si>
    <t>Ремонт двери выхода на крышу</t>
  </si>
  <si>
    <t>Подключения ГВС по подвалу</t>
  </si>
  <si>
    <t>Ремонт козырька над магазином "Ягодка"</t>
  </si>
  <si>
    <t>Выполнение текущих заявок</t>
  </si>
  <si>
    <t>Текущий ремонт, выполненный сторонними организациями</t>
  </si>
  <si>
    <t>Управление домом в т. ч.</t>
  </si>
  <si>
    <t>Организация и ведение делопроизводства;ведение тех. Документации по дому; ведение бухгалтерского учета; анализ финансово-хозяйственной деятельности; прием и начисление платежей за жилищные услуги; подготовка отчетности для контролирующих органов; планирование перечня работ по содержанию и ремонту общего имущества МКД, планирование финансовых и тех. ресурсов; обеспечение работ материальными ресурсами; реализация мероприятий по энергосбережению и энергоэффективности; ведение сайта в соответствии с требованиями Стандарта раскрытия информации; работа с должниками; работа с населением (рассмотрение жалоб и обращений); осуществление договорно-правовой деятельности и т.п.</t>
  </si>
  <si>
    <t xml:space="preserve">  </t>
  </si>
  <si>
    <t>Содержание офиса (коммунальные услуги)</t>
  </si>
  <si>
    <t>Сайт</t>
  </si>
  <si>
    <t>Обслуживание Консультант+</t>
  </si>
  <si>
    <t>Информационно-техническое обслуживание программ</t>
  </si>
  <si>
    <t>Канцелярские, хозяйственные товары</t>
  </si>
  <si>
    <t>Обслуживание ККМ</t>
  </si>
  <si>
    <t>Услуги связи</t>
  </si>
  <si>
    <t>Услуги банка</t>
  </si>
  <si>
    <t>Обслуживание оргтехники</t>
  </si>
  <si>
    <t>Земельный налог</t>
  </si>
  <si>
    <t>Подписка, семинары, публикация в газете</t>
  </si>
  <si>
    <t>Почтовые расходы</t>
  </si>
  <si>
    <t xml:space="preserve">ВДГО </t>
  </si>
  <si>
    <t>Итого</t>
  </si>
  <si>
    <t>Капитальный ремонт</t>
  </si>
  <si>
    <t xml:space="preserve">февраль </t>
  </si>
  <si>
    <t>Остаток средств на 01.01.2014г.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</si>
  <si>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</si>
  <si>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</si>
  <si>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</si>
  <si>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</si>
  <si>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замена стояков ХВС и ГВС</t>
  </si>
  <si>
    <t>изоляция вентиляционных каналов на чердаке</t>
  </si>
  <si>
    <t>замена участка ГВС по подвалу</t>
  </si>
  <si>
    <t>Остаток средств на 01.01.2015г.</t>
  </si>
  <si>
    <t>Взыскано с собственников за услуги управления за 2014год</t>
  </si>
  <si>
    <t>Задолженность населения на 01.01.2015г.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</si>
</sst>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9"/>
      <name val="Arial"/>
      <family val="2"/>
      <charset val="204"/>
    </font>
    <font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 applyAlignment="1"/>
    <xf numFmtId="0" fontId="0" fillId="0" borderId="3" xfId="0" applyBorder="1"/>
    <xf numFmtId="0" fontId="0" fillId="0" borderId="1" xfId="0" applyBorder="1"/>
    <xf numFmtId="2" fontId="2" fillId="0" borderId="1" xfId="0" applyNumberFormat="1" applyFont="1" applyBorder="1"/>
    <xf numFmtId="2" fontId="0" fillId="0" borderId="1" xfId="0" applyNumberFormat="1" applyBorder="1"/>
    <xf numFmtId="2" fontId="0" fillId="0" borderId="1" xfId="0" applyNumberFormat="1" applyBorder="1" applyAlignment="1"/>
    <xf numFmtId="0" fontId="4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0" fillId="0" borderId="4" xfId="0" applyBorder="1" applyAlignment="1"/>
    <xf numFmtId="0" fontId="5" fillId="0" borderId="1" xfId="0" applyFont="1" applyBorder="1"/>
    <xf numFmtId="2" fontId="4" fillId="0" borderId="1" xfId="0" applyNumberFormat="1" applyFont="1" applyBorder="1"/>
    <xf numFmtId="2" fontId="0" fillId="0" borderId="0" xfId="0" applyNumberFormat="1"/>
    <xf numFmtId="2" fontId="3" fillId="0" borderId="1" xfId="0" applyNumberFormat="1" applyFont="1" applyBorder="1"/>
    <xf numFmtId="0" fontId="2" fillId="0" borderId="0" xfId="0" applyFont="1"/>
    <xf numFmtId="2" fontId="7" fillId="0" borderId="2" xfId="0" applyNumberFormat="1" applyFont="1" applyFill="1" applyBorder="1"/>
    <xf numFmtId="0" fontId="0" fillId="0" borderId="0" xfId="0" applyBorder="1"/>
    <xf numFmtId="0" fontId="3" fillId="0" borderId="2" xfId="0" applyFont="1" applyFill="1" applyBorder="1"/>
    <xf numFmtId="0" fontId="2" fillId="0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/>
    <xf numFmtId="0" fontId="0" fillId="0" borderId="1" xfId="0" applyBorder="1" applyAlignment="1"/>
    <xf numFmtId="0" fontId="8" fillId="0" borderId="1" xfId="0" applyFont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4" fillId="0" borderId="1" xfId="0" applyFont="1" applyBorder="1" applyAlignment="1"/>
    <xf numFmtId="0" fontId="4" fillId="0" borderId="3" xfId="0" applyFont="1" applyBorder="1" applyAlignment="1"/>
    <xf numFmtId="0" fontId="3" fillId="0" borderId="6" xfId="0" applyFont="1" applyBorder="1" applyAlignment="1"/>
    <xf numFmtId="0" fontId="3" fillId="0" borderId="5" xfId="0" applyFont="1" applyBorder="1" applyAlignment="1"/>
    <xf numFmtId="0" fontId="4" fillId="0" borderId="4" xfId="0" applyFont="1" applyBorder="1" applyAlignment="1"/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6" fillId="0" borderId="3" xfId="0" applyFont="1" applyBorder="1" applyAlignment="1"/>
    <xf numFmtId="0" fontId="6" fillId="0" borderId="6" xfId="0" applyFont="1" applyBorder="1" applyAlignment="1"/>
    <xf numFmtId="0" fontId="6" fillId="0" borderId="5" xfId="0" applyFont="1" applyBorder="1" applyAlignment="1"/>
    <xf numFmtId="0" fontId="4" fillId="0" borderId="3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0" fillId="0" borderId="3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3" fillId="0" borderId="3" xfId="0" applyFont="1" applyBorder="1" applyAlignment="1"/>
    <xf numFmtId="0" fontId="5" fillId="0" borderId="3" xfId="0" applyFont="1" applyBorder="1" applyAlignment="1"/>
    <xf numFmtId="0" fontId="5" fillId="0" borderId="6" xfId="0" applyFont="1" applyBorder="1" applyAlignment="1"/>
    <xf numFmtId="0" fontId="5" fillId="0" borderId="5" xfId="0" applyFont="1" applyBorder="1" applyAlignment="1"/>
    <xf numFmtId="0" fontId="5" fillId="0" borderId="4" xfId="0" applyFont="1" applyBorder="1" applyAlignment="1"/>
    <xf numFmtId="0" fontId="5" fillId="0" borderId="7" xfId="0" applyFont="1" applyBorder="1" applyAlignment="1"/>
    <xf numFmtId="0" fontId="0" fillId="0" borderId="7" xfId="0" applyBorder="1" applyAlignment="1"/>
    <xf numFmtId="0" fontId="0" fillId="0" borderId="3" xfId="0" applyBorder="1" applyAlignment="1"/>
    <xf numFmtId="0" fontId="1" fillId="0" borderId="1" xfId="0" applyFont="1" applyFill="1" applyBorder="1" applyAlignment="1"/>
    <xf numFmtId="0" fontId="1" fillId="0" borderId="3" xfId="0" applyFont="1" applyBorder="1" applyAlignment="1"/>
    <xf numFmtId="0" fontId="0" fillId="0" borderId="3" xfId="0" applyBorder="1" applyAlignment="1">
      <alignment wrapText="1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X93"/>
  <sheetViews>
    <sheetView tabSelected="1" topLeftCell="A60" workbookViewId="0">
      <selection activeCell="T81" sqref="A1:T81"/>
    </sheetView>
  </sheetViews>
  <sheetFormatPr defaultRowHeight="15" x14ac:dyDescent="0.25"/>
  <cols>
    <col min="4" max="4" width="10.140625" customWidth="1"/>
    <col min="6" max="6" width="10" customWidth="1"/>
    <col min="7" max="7" width="15" customWidth="1"/>
    <col min="8" max="8" width="11.28515625" hidden="1" customWidth="1"/>
    <col min="9" max="10" width="9.28515625" hidden="1" customWidth="1"/>
    <col min="11" max="11" width="10" hidden="1" customWidth="1"/>
    <col min="12" max="12" width="10.7109375" hidden="1" customWidth="1"/>
    <col min="13" max="13" width="10.140625" hidden="1" customWidth="1"/>
    <col min="14" max="14" width="10.5703125" hidden="1" customWidth="1"/>
    <col min="15" max="15" width="7.7109375" hidden="1" customWidth="1"/>
    <col min="16" max="16" width="8.85546875" hidden="1" customWidth="1"/>
    <col min="17" max="18" width="9" hidden="1" customWidth="1"/>
    <col min="19" max="19" width="9.28515625" hidden="1" customWidth="1"/>
    <col min="20" max="20" width="11.42578125" customWidth="1"/>
    <col min="21" max="21" width="9.7109375" customWidth="1"/>
    <col min="22" max="22" width="10.42578125" hidden="1" customWidth="1"/>
  </cols>
  <sheetData>
    <row r="2" spans="1:20" ht="15.75" x14ac:dyDescent="0.25">
      <c r="A2" s="1" t="s">
        <v>0</v>
      </c>
    </row>
    <row r="3" spans="1:20" x14ac:dyDescent="0.25">
      <c r="A3" s="76" t="s">
        <v>1</v>
      </c>
      <c r="B3" s="76"/>
      <c r="C3" s="76"/>
      <c r="D3" s="76"/>
      <c r="E3" s="76"/>
      <c r="F3" s="76"/>
      <c r="G3" s="76"/>
    </row>
    <row r="4" spans="1:20" x14ac:dyDescent="0.25">
      <c r="A4" s="77" t="s">
        <v>2</v>
      </c>
      <c r="B4" s="78"/>
      <c r="C4" s="78"/>
      <c r="D4" s="78"/>
      <c r="E4" s="78"/>
      <c r="F4" s="78"/>
      <c r="G4" s="78"/>
      <c r="H4" s="2"/>
      <c r="I4" s="2"/>
    </row>
    <row r="5" spans="1:20" ht="41.25" customHeight="1" x14ac:dyDescent="0.25">
      <c r="A5" s="79" t="s">
        <v>3</v>
      </c>
      <c r="B5" s="80"/>
      <c r="C5" s="3">
        <f>E5+G5</f>
        <v>1998.1000000000001</v>
      </c>
      <c r="D5" s="4" t="s">
        <v>4</v>
      </c>
      <c r="E5" s="5">
        <v>1712.65</v>
      </c>
      <c r="F5" s="4" t="s">
        <v>5</v>
      </c>
      <c r="G5" s="5">
        <v>285.45</v>
      </c>
      <c r="H5" s="6"/>
    </row>
    <row r="6" spans="1:20" x14ac:dyDescent="0.25">
      <c r="G6" s="7" t="s">
        <v>6</v>
      </c>
      <c r="T6" s="7" t="s">
        <v>7</v>
      </c>
    </row>
    <row r="7" spans="1:20" x14ac:dyDescent="0.25">
      <c r="A7" s="43" t="s">
        <v>8</v>
      </c>
      <c r="B7" s="43"/>
      <c r="C7" s="43"/>
      <c r="D7" s="43"/>
      <c r="E7" s="43"/>
      <c r="F7" s="43"/>
      <c r="G7" s="8">
        <f>G8+G9+G10</f>
        <v>11.77</v>
      </c>
      <c r="T7" s="8">
        <f>T8+T9+T10</f>
        <v>14.06</v>
      </c>
    </row>
    <row r="8" spans="1:20" x14ac:dyDescent="0.25">
      <c r="A8" s="42" t="s">
        <v>9</v>
      </c>
      <c r="B8" s="42"/>
      <c r="C8" s="42"/>
      <c r="D8" s="42"/>
      <c r="E8" s="42"/>
      <c r="F8" s="42"/>
      <c r="G8" s="10">
        <v>3.56</v>
      </c>
      <c r="T8" s="10">
        <v>8.1300000000000008</v>
      </c>
    </row>
    <row r="9" spans="1:20" x14ac:dyDescent="0.25">
      <c r="A9" s="75" t="s">
        <v>10</v>
      </c>
      <c r="B9" s="75"/>
      <c r="C9" s="75"/>
      <c r="D9" s="75"/>
      <c r="E9" s="75"/>
      <c r="F9" s="75"/>
      <c r="G9" s="9">
        <v>7.02</v>
      </c>
      <c r="T9" s="11">
        <v>4</v>
      </c>
    </row>
    <row r="10" spans="1:20" x14ac:dyDescent="0.25">
      <c r="A10" s="40" t="s">
        <v>11</v>
      </c>
      <c r="B10" s="38"/>
      <c r="C10" s="38"/>
      <c r="D10" s="38"/>
      <c r="E10" s="38"/>
      <c r="F10" s="38"/>
      <c r="G10" s="9">
        <v>1.19</v>
      </c>
      <c r="T10" s="9">
        <v>1.93</v>
      </c>
    </row>
    <row r="11" spans="1:20" ht="15" customHeight="1" x14ac:dyDescent="0.25">
      <c r="A11" s="43" t="s">
        <v>12</v>
      </c>
      <c r="B11" s="43"/>
      <c r="C11" s="43"/>
      <c r="D11" s="43"/>
      <c r="E11" s="43"/>
      <c r="F11" s="43"/>
      <c r="G11" s="12">
        <v>35</v>
      </c>
      <c r="T11" s="12">
        <v>47.48</v>
      </c>
    </row>
    <row r="12" spans="1:20" ht="15" customHeight="1" x14ac:dyDescent="0.25">
      <c r="A12" s="39"/>
      <c r="B12" s="39"/>
      <c r="C12" s="39"/>
      <c r="D12" s="39"/>
      <c r="E12" s="39"/>
      <c r="F12" s="39"/>
      <c r="G12" s="39"/>
    </row>
    <row r="13" spans="1:20" x14ac:dyDescent="0.25">
      <c r="A13" s="42" t="s">
        <v>13</v>
      </c>
      <c r="B13" s="42"/>
      <c r="C13" s="42"/>
      <c r="D13" s="42"/>
      <c r="E13" s="42"/>
      <c r="F13" s="42"/>
      <c r="G13" s="13"/>
      <c r="H13" s="14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>
        <v>308595.94</v>
      </c>
    </row>
    <row r="14" spans="1:20" x14ac:dyDescent="0.25">
      <c r="A14" s="42" t="s">
        <v>14</v>
      </c>
      <c r="B14" s="42"/>
      <c r="C14" s="42"/>
      <c r="D14" s="42"/>
      <c r="E14" s="42"/>
      <c r="F14" s="42"/>
      <c r="G14" s="13"/>
      <c r="H14" s="14"/>
      <c r="I14" s="15"/>
      <c r="J14" s="15"/>
      <c r="K14" s="15"/>
      <c r="L14" s="15"/>
      <c r="M14" s="15"/>
      <c r="N14" s="17"/>
      <c r="O14" s="15"/>
      <c r="P14" s="15"/>
      <c r="Q14" s="15"/>
      <c r="R14" s="15"/>
      <c r="S14" s="15"/>
      <c r="T14" s="16">
        <f>288390.07-4259.97-6598.94</f>
        <v>277531.16000000003</v>
      </c>
    </row>
    <row r="15" spans="1:20" ht="13.5" customHeight="1" x14ac:dyDescent="0.25">
      <c r="A15" s="42" t="s">
        <v>15</v>
      </c>
      <c r="B15" s="42"/>
      <c r="C15" s="42"/>
      <c r="D15" s="42"/>
      <c r="E15" s="42"/>
      <c r="F15" s="42"/>
      <c r="G15" s="13"/>
      <c r="H15" s="14"/>
      <c r="I15" s="15"/>
      <c r="J15" s="15"/>
      <c r="K15" s="17"/>
      <c r="L15" s="15"/>
      <c r="M15" s="15"/>
      <c r="N15" s="17"/>
      <c r="O15" s="15"/>
      <c r="P15" s="15"/>
      <c r="Q15" s="15"/>
      <c r="R15" s="15"/>
      <c r="S15" s="15"/>
      <c r="T15" s="16">
        <f>4259.97+6598.94</f>
        <v>10858.91</v>
      </c>
    </row>
    <row r="16" spans="1:20" x14ac:dyDescent="0.25">
      <c r="A16" s="42" t="s">
        <v>16</v>
      </c>
      <c r="B16" s="42"/>
      <c r="C16" s="42"/>
      <c r="D16" s="42"/>
      <c r="E16" s="42"/>
      <c r="F16" s="42"/>
      <c r="G16" s="13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>
        <f>S67</f>
        <v>0</v>
      </c>
      <c r="T16" s="16">
        <f>T67</f>
        <v>232345.65</v>
      </c>
    </row>
    <row r="17" spans="1:20" x14ac:dyDescent="0.25">
      <c r="A17" s="40" t="s">
        <v>17</v>
      </c>
      <c r="B17" s="38"/>
      <c r="C17" s="38"/>
      <c r="D17" s="38"/>
      <c r="E17" s="38"/>
      <c r="F17" s="41"/>
      <c r="G17" s="18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>
        <f>(S67-S66)/$C$5</f>
        <v>0</v>
      </c>
      <c r="T17" s="16">
        <f>(T67-T66)/$C$5/12</f>
        <v>9.1987442236791619</v>
      </c>
    </row>
    <row r="18" spans="1:20" ht="15.75" x14ac:dyDescent="0.25">
      <c r="A18" s="72" t="s">
        <v>18</v>
      </c>
      <c r="B18" s="72"/>
      <c r="C18" s="72"/>
      <c r="D18" s="72"/>
      <c r="E18" s="72"/>
      <c r="F18" s="72"/>
      <c r="G18" s="73"/>
      <c r="H18" s="8" t="s">
        <v>19</v>
      </c>
      <c r="I18" s="8" t="s">
        <v>20</v>
      </c>
      <c r="J18" s="8" t="s">
        <v>21</v>
      </c>
      <c r="K18" s="8" t="s">
        <v>22</v>
      </c>
      <c r="L18" s="8" t="s">
        <v>23</v>
      </c>
      <c r="M18" s="8" t="s">
        <v>24</v>
      </c>
      <c r="N18" s="8" t="s">
        <v>25</v>
      </c>
      <c r="O18" s="8" t="s">
        <v>26</v>
      </c>
      <c r="P18" s="8" t="s">
        <v>27</v>
      </c>
      <c r="Q18" s="8" t="s">
        <v>28</v>
      </c>
      <c r="R18" s="8" t="s">
        <v>29</v>
      </c>
      <c r="S18" s="8" t="s">
        <v>30</v>
      </c>
      <c r="T18" s="8" t="s">
        <v>31</v>
      </c>
    </row>
    <row r="19" spans="1:20" ht="18.75" customHeight="1" x14ac:dyDescent="0.25">
      <c r="A19" s="48" t="s">
        <v>32</v>
      </c>
      <c r="B19" s="48"/>
      <c r="C19" s="48"/>
      <c r="D19" s="48"/>
      <c r="E19" s="48"/>
      <c r="F19" s="48"/>
      <c r="G19" s="49"/>
      <c r="H19" s="19">
        <f t="shared" ref="H19:O19" si="0">H20+H21+H22+H23+H24+H25+H26+H27+H28</f>
        <v>0</v>
      </c>
      <c r="I19" s="19">
        <f t="shared" si="0"/>
        <v>0</v>
      </c>
      <c r="J19" s="19">
        <f t="shared" si="0"/>
        <v>0</v>
      </c>
      <c r="K19" s="19">
        <f t="shared" si="0"/>
        <v>0</v>
      </c>
      <c r="L19" s="19">
        <f t="shared" si="0"/>
        <v>0</v>
      </c>
      <c r="M19" s="19">
        <f t="shared" si="0"/>
        <v>0</v>
      </c>
      <c r="N19" s="19">
        <f t="shared" si="0"/>
        <v>0</v>
      </c>
      <c r="O19" s="19">
        <f t="shared" si="0"/>
        <v>0</v>
      </c>
      <c r="P19" s="15"/>
      <c r="Q19" s="15"/>
      <c r="R19" s="15"/>
      <c r="S19" s="15"/>
      <c r="T19" s="20">
        <f>T20+T21+T22+T23+T24+T25+T26+T27+T28+T29</f>
        <v>107987.79</v>
      </c>
    </row>
    <row r="20" spans="1:20" ht="104.25" customHeight="1" x14ac:dyDescent="0.25">
      <c r="A20" s="74" t="s">
        <v>33</v>
      </c>
      <c r="B20" s="53"/>
      <c r="C20" s="53"/>
      <c r="D20" s="53"/>
      <c r="E20" s="53"/>
      <c r="F20" s="53"/>
      <c r="G20" s="54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21">
        <f>411.2+71331.67+9886.48+674.11+13691.53</f>
        <v>95994.989999999991</v>
      </c>
    </row>
    <row r="21" spans="1:20" ht="12.75" hidden="1" customHeight="1" x14ac:dyDescent="0.25">
      <c r="A21" s="46" t="s">
        <v>34</v>
      </c>
      <c r="B21" s="46"/>
      <c r="C21" s="46"/>
      <c r="D21" s="46"/>
      <c r="E21" s="46"/>
      <c r="F21" s="46"/>
      <c r="G21" s="70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21"/>
    </row>
    <row r="22" spans="1:20" hidden="1" x14ac:dyDescent="0.25">
      <c r="A22" s="46" t="s">
        <v>35</v>
      </c>
      <c r="B22" s="46"/>
      <c r="C22" s="46"/>
      <c r="D22" s="46"/>
      <c r="E22" s="46"/>
      <c r="F22" s="46"/>
      <c r="G22" s="70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21"/>
    </row>
    <row r="23" spans="1:20" hidden="1" x14ac:dyDescent="0.25">
      <c r="A23" s="46" t="s">
        <v>36</v>
      </c>
      <c r="B23" s="46"/>
      <c r="C23" s="46"/>
      <c r="D23" s="46"/>
      <c r="E23" s="46"/>
      <c r="F23" s="46"/>
      <c r="G23" s="70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21"/>
    </row>
    <row r="24" spans="1:20" ht="13.5" hidden="1" customHeight="1" x14ac:dyDescent="0.25">
      <c r="A24" s="46"/>
      <c r="B24" s="46"/>
      <c r="C24" s="46"/>
      <c r="D24" s="46"/>
      <c r="E24" s="46"/>
      <c r="F24" s="46"/>
      <c r="G24" s="70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21"/>
    </row>
    <row r="25" spans="1:20" x14ac:dyDescent="0.25">
      <c r="A25" s="44" t="s">
        <v>37</v>
      </c>
      <c r="B25" s="44"/>
      <c r="C25" s="44"/>
      <c r="D25" s="44"/>
      <c r="E25" s="44"/>
      <c r="F25" s="44"/>
      <c r="G25" s="44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21">
        <v>3817.98</v>
      </c>
    </row>
    <row r="26" spans="1:20" x14ac:dyDescent="0.25">
      <c r="A26" s="71" t="s">
        <v>38</v>
      </c>
      <c r="B26" s="39"/>
      <c r="C26" s="39"/>
      <c r="D26" s="39"/>
      <c r="E26" s="39"/>
      <c r="F26" s="39"/>
      <c r="G26" s="47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21">
        <f>1095.12+786.49</f>
        <v>1881.61</v>
      </c>
    </row>
    <row r="27" spans="1:20" x14ac:dyDescent="0.25">
      <c r="A27" s="71" t="s">
        <v>39</v>
      </c>
      <c r="B27" s="39"/>
      <c r="C27" s="39"/>
      <c r="D27" s="39"/>
      <c r="E27" s="39"/>
      <c r="F27" s="39"/>
      <c r="G27" s="47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21">
        <v>604.52</v>
      </c>
    </row>
    <row r="28" spans="1:20" ht="28.5" customHeight="1" x14ac:dyDescent="0.25">
      <c r="A28" s="61" t="s">
        <v>40</v>
      </c>
      <c r="B28" s="62"/>
      <c r="C28" s="62"/>
      <c r="D28" s="62"/>
      <c r="E28" s="62"/>
      <c r="F28" s="62"/>
      <c r="G28" s="63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21">
        <v>1235.28</v>
      </c>
    </row>
    <row r="29" spans="1:20" ht="12.75" customHeight="1" x14ac:dyDescent="0.25">
      <c r="A29" s="64" t="s">
        <v>41</v>
      </c>
      <c r="B29" s="50"/>
      <c r="C29" s="50"/>
      <c r="D29" s="50"/>
      <c r="E29" s="50"/>
      <c r="F29" s="50"/>
      <c r="G29" s="51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21">
        <f>T30+T31+T32+T33+T34</f>
        <v>4453.41</v>
      </c>
    </row>
    <row r="30" spans="1:20" ht="14.25" customHeight="1" x14ac:dyDescent="0.25">
      <c r="A30" s="65" t="s">
        <v>42</v>
      </c>
      <c r="B30" s="66"/>
      <c r="C30" s="66"/>
      <c r="D30" s="66"/>
      <c r="E30" s="66"/>
      <c r="F30" s="66"/>
      <c r="G30" s="67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23">
        <f>487.3+66.36+51.16+1781.51</f>
        <v>2386.33</v>
      </c>
    </row>
    <row r="31" spans="1:20" ht="14.25" customHeight="1" x14ac:dyDescent="0.25">
      <c r="A31" s="65" t="s">
        <v>43</v>
      </c>
      <c r="B31" s="66"/>
      <c r="C31" s="66"/>
      <c r="D31" s="66"/>
      <c r="E31" s="66"/>
      <c r="F31" s="66"/>
      <c r="G31" s="67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23">
        <f>703.92+137.4</f>
        <v>841.31999999999994</v>
      </c>
    </row>
    <row r="32" spans="1:20" ht="15" customHeight="1" x14ac:dyDescent="0.25">
      <c r="A32" s="68" t="s">
        <v>44</v>
      </c>
      <c r="B32" s="68"/>
      <c r="C32" s="68"/>
      <c r="D32" s="68"/>
      <c r="E32" s="68"/>
      <c r="F32" s="68"/>
      <c r="G32" s="69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23">
        <f>466.81+126.76</f>
        <v>593.57000000000005</v>
      </c>
    </row>
    <row r="33" spans="1:24" ht="15" customHeight="1" x14ac:dyDescent="0.25">
      <c r="A33" s="65" t="s">
        <v>45</v>
      </c>
      <c r="B33" s="66"/>
      <c r="C33" s="66"/>
      <c r="D33" s="66"/>
      <c r="E33" s="66"/>
      <c r="F33" s="66"/>
      <c r="G33" s="67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23">
        <f>11.51+587.5</f>
        <v>599.01</v>
      </c>
    </row>
    <row r="34" spans="1:24" ht="15" customHeight="1" x14ac:dyDescent="0.25">
      <c r="A34" s="55" t="s">
        <v>46</v>
      </c>
      <c r="B34" s="56"/>
      <c r="C34" s="56"/>
      <c r="D34" s="56"/>
      <c r="E34" s="56"/>
      <c r="F34" s="56"/>
      <c r="G34" s="57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23">
        <f>14.74+18.44</f>
        <v>33.18</v>
      </c>
    </row>
    <row r="35" spans="1:24" ht="15" customHeight="1" x14ac:dyDescent="0.25">
      <c r="A35" s="58" t="s">
        <v>47</v>
      </c>
      <c r="B35" s="59"/>
      <c r="C35" s="59"/>
      <c r="D35" s="59"/>
      <c r="E35" s="59"/>
      <c r="F35" s="59"/>
      <c r="G35" s="60"/>
      <c r="H35" s="19"/>
      <c r="I35" s="19"/>
      <c r="J35" s="19"/>
      <c r="K35" s="20"/>
      <c r="L35" s="20"/>
      <c r="M35" s="20"/>
      <c r="N35" s="15"/>
      <c r="O35" s="15"/>
      <c r="P35" s="15"/>
      <c r="Q35" s="15"/>
      <c r="R35" s="15"/>
      <c r="S35" s="15"/>
      <c r="T35" s="20">
        <f>27518.84-6822.19</f>
        <v>20696.650000000001</v>
      </c>
    </row>
    <row r="36" spans="1:24" x14ac:dyDescent="0.25">
      <c r="A36" s="48" t="s">
        <v>48</v>
      </c>
      <c r="B36" s="48"/>
      <c r="C36" s="48"/>
      <c r="D36" s="48"/>
      <c r="E36" s="48"/>
      <c r="F36" s="48"/>
      <c r="G36" s="49"/>
      <c r="H36" s="24">
        <f>H37+H40+H41+H42+H44+H45+H46+H47</f>
        <v>0</v>
      </c>
      <c r="I36" s="24">
        <f>I37+I40+I44+I45+I42+I47+I41</f>
        <v>0</v>
      </c>
      <c r="J36" s="24">
        <f>J37+J40+J44+J45+J42+J47+J41+J46</f>
        <v>0</v>
      </c>
      <c r="K36" s="24">
        <f>K37+K40+K44+K45+K42+K47</f>
        <v>0</v>
      </c>
      <c r="L36" s="24">
        <f>L37+L40+L44+L45+L42+L47</f>
        <v>0</v>
      </c>
      <c r="M36" s="24">
        <f>M37+M40+M44+M45+M42+M47</f>
        <v>266.16000000000003</v>
      </c>
      <c r="N36" s="24">
        <f>N37+N40+N44+N45+N42+N47+N46+N38+N39</f>
        <v>0</v>
      </c>
      <c r="O36" s="24">
        <f>O37+O40+O44+O45+O42+O47</f>
        <v>5998.25</v>
      </c>
      <c r="P36" s="24">
        <f>P37+P40+P44+P45+P42+P47+P38+P39</f>
        <v>9269.57</v>
      </c>
      <c r="Q36" s="24">
        <f>Q37+Q40+Q44+Q45+Q42+Q47+Q38</f>
        <v>4589.03</v>
      </c>
      <c r="R36" s="24">
        <f>R37+R40+R44+R45+R42+R47+R39</f>
        <v>1484.25</v>
      </c>
      <c r="S36" s="24">
        <f>S37+S40+S44+S45+S42+S47+S43</f>
        <v>0</v>
      </c>
      <c r="T36" s="16">
        <f>T37+T38+T39+T40+T41+T42+T43+T44+T45+T46+T47</f>
        <v>21607.26</v>
      </c>
      <c r="V36" s="25"/>
      <c r="X36" s="25"/>
    </row>
    <row r="37" spans="1:24" x14ac:dyDescent="0.25">
      <c r="A37" s="46" t="s">
        <v>49</v>
      </c>
      <c r="B37" s="46"/>
      <c r="C37" s="46"/>
      <c r="D37" s="46"/>
      <c r="E37" s="46"/>
      <c r="F37" s="46"/>
      <c r="G37" s="46"/>
      <c r="H37" s="15"/>
      <c r="I37" s="15"/>
      <c r="J37" s="15"/>
      <c r="K37" s="15"/>
      <c r="L37" s="15"/>
      <c r="M37" s="15">
        <v>266.16000000000003</v>
      </c>
      <c r="N37" s="15"/>
      <c r="O37" s="15"/>
      <c r="P37" s="15"/>
      <c r="Q37" s="15"/>
      <c r="R37" s="15"/>
      <c r="S37" s="15"/>
      <c r="T37" s="21">
        <f>H37+I37+J37+K37+L37+M37+N37+O37+P37+Q37+R37+S37</f>
        <v>266.16000000000003</v>
      </c>
    </row>
    <row r="38" spans="1:24" x14ac:dyDescent="0.25">
      <c r="A38" s="22" t="s">
        <v>50</v>
      </c>
      <c r="B38" s="22"/>
      <c r="C38" s="22"/>
      <c r="D38" s="22"/>
      <c r="E38" s="22"/>
      <c r="F38" s="22"/>
      <c r="G38" s="22"/>
      <c r="H38" s="15"/>
      <c r="I38" s="15"/>
      <c r="J38" s="15"/>
      <c r="K38" s="15"/>
      <c r="L38" s="15"/>
      <c r="M38" s="15"/>
      <c r="N38" s="15"/>
      <c r="O38" s="15"/>
      <c r="P38" s="15">
        <v>3639.45</v>
      </c>
      <c r="Q38" s="15"/>
      <c r="R38" s="15"/>
      <c r="S38" s="15"/>
      <c r="T38" s="21">
        <f>H38+I38+J38+K38+L38+M38+N38+O38+P38+Q38+R38+S38</f>
        <v>3639.45</v>
      </c>
    </row>
    <row r="39" spans="1:24" x14ac:dyDescent="0.25">
      <c r="A39" s="22" t="s">
        <v>51</v>
      </c>
      <c r="B39" s="22"/>
      <c r="C39" s="22"/>
      <c r="D39" s="22"/>
      <c r="E39" s="22"/>
      <c r="F39" s="22"/>
      <c r="G39" s="22"/>
      <c r="H39" s="15"/>
      <c r="I39" s="15"/>
      <c r="J39" s="15"/>
      <c r="K39" s="15"/>
      <c r="L39" s="15"/>
      <c r="M39" s="15"/>
      <c r="N39" s="15"/>
      <c r="O39" s="15"/>
      <c r="P39" s="15">
        <v>5630.12</v>
      </c>
      <c r="Q39" s="15"/>
      <c r="R39" s="15"/>
      <c r="S39" s="15"/>
      <c r="T39" s="21">
        <f>H39+I39+J39+K39+L39+M39+N39+O39+P39+Q39+R39+S39</f>
        <v>5630.12</v>
      </c>
    </row>
    <row r="40" spans="1:24" ht="14.25" customHeight="1" x14ac:dyDescent="0.25">
      <c r="A40" s="53" t="s">
        <v>52</v>
      </c>
      <c r="B40" s="53"/>
      <c r="C40" s="53"/>
      <c r="D40" s="53"/>
      <c r="E40" s="53"/>
      <c r="F40" s="53"/>
      <c r="G40" s="54"/>
      <c r="H40" s="15"/>
      <c r="I40" s="15"/>
      <c r="J40" s="15"/>
      <c r="K40" s="15"/>
      <c r="L40" s="15"/>
      <c r="M40" s="15"/>
      <c r="N40" s="15"/>
      <c r="O40" s="15">
        <v>2573.4699999999998</v>
      </c>
      <c r="P40" s="15"/>
      <c r="Q40" s="15"/>
      <c r="R40" s="15"/>
      <c r="S40" s="15"/>
      <c r="T40" s="21">
        <f>H40+I40+J40+K40+L40+M40+N40+O40+P40+Q40+R40+S40</f>
        <v>2573.4699999999998</v>
      </c>
    </row>
    <row r="41" spans="1:24" hidden="1" x14ac:dyDescent="0.25">
      <c r="A41" s="22"/>
      <c r="B41" s="22"/>
      <c r="C41" s="22"/>
      <c r="D41" s="22"/>
      <c r="E41" s="22"/>
      <c r="F41" s="22"/>
      <c r="G41" s="22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21">
        <f>H41+I41+J41+K41+L41+M41+N41+O41+P41+Q41+R41+S41</f>
        <v>0</v>
      </c>
    </row>
    <row r="42" spans="1:24" hidden="1" x14ac:dyDescent="0.25">
      <c r="A42" s="22"/>
      <c r="B42" s="22"/>
      <c r="C42" s="22"/>
      <c r="D42" s="22"/>
      <c r="E42" s="22"/>
      <c r="F42" s="22"/>
      <c r="G42" s="22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21"/>
    </row>
    <row r="43" spans="1:24" hidden="1" x14ac:dyDescent="0.25">
      <c r="A43" s="22"/>
      <c r="B43" s="22"/>
      <c r="C43" s="22"/>
      <c r="D43" s="22"/>
      <c r="E43" s="22"/>
      <c r="F43" s="22"/>
      <c r="G43" s="22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21">
        <f t="shared" ref="T43:T50" si="1">H43+I43+J43+K43+L43+M43+N43+O43+P43+Q43+R43+S43</f>
        <v>0</v>
      </c>
    </row>
    <row r="44" spans="1:24" hidden="1" x14ac:dyDescent="0.25">
      <c r="A44" s="46"/>
      <c r="B44" s="46"/>
      <c r="C44" s="46"/>
      <c r="D44" s="46"/>
      <c r="E44" s="46"/>
      <c r="F44" s="46"/>
      <c r="G44" s="46"/>
      <c r="H44" s="17"/>
      <c r="I44" s="17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26">
        <f t="shared" si="1"/>
        <v>0</v>
      </c>
    </row>
    <row r="45" spans="1:24" hidden="1" x14ac:dyDescent="0.25">
      <c r="A45" s="22"/>
      <c r="B45" s="22"/>
      <c r="C45" s="22"/>
      <c r="D45" s="22"/>
      <c r="E45" s="22"/>
      <c r="F45" s="22"/>
      <c r="G45" s="22"/>
      <c r="H45" s="17"/>
      <c r="I45" s="17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26">
        <f t="shared" si="1"/>
        <v>0</v>
      </c>
    </row>
    <row r="46" spans="1:24" hidden="1" x14ac:dyDescent="0.25">
      <c r="A46" s="22"/>
      <c r="B46" s="22"/>
      <c r="C46" s="22"/>
      <c r="D46" s="22"/>
      <c r="E46" s="22"/>
      <c r="F46" s="22"/>
      <c r="G46" s="22"/>
      <c r="H46" s="17"/>
      <c r="I46" s="17"/>
      <c r="J46" s="15"/>
      <c r="K46" s="15"/>
      <c r="L46" s="15"/>
      <c r="M46" s="15"/>
      <c r="N46" s="26"/>
      <c r="O46" s="15"/>
      <c r="P46" s="15"/>
      <c r="Q46" s="15"/>
      <c r="R46" s="15"/>
      <c r="S46" s="15"/>
      <c r="T46" s="26">
        <f t="shared" si="1"/>
        <v>0</v>
      </c>
    </row>
    <row r="47" spans="1:24" ht="13.5" customHeight="1" x14ac:dyDescent="0.25">
      <c r="A47" s="46" t="s">
        <v>53</v>
      </c>
      <c r="B47" s="46"/>
      <c r="C47" s="46"/>
      <c r="D47" s="46"/>
      <c r="E47" s="46"/>
      <c r="F47" s="46"/>
      <c r="G47" s="46"/>
      <c r="H47" s="17"/>
      <c r="I47" s="17"/>
      <c r="J47" s="15"/>
      <c r="K47" s="15"/>
      <c r="L47" s="15"/>
      <c r="M47" s="15"/>
      <c r="N47" s="15"/>
      <c r="O47" s="15">
        <v>3424.78</v>
      </c>
      <c r="P47" s="15"/>
      <c r="Q47" s="15">
        <v>4589.03</v>
      </c>
      <c r="R47" s="15">
        <v>1484.25</v>
      </c>
      <c r="S47" s="15"/>
      <c r="T47" s="26">
        <f t="shared" si="1"/>
        <v>9498.06</v>
      </c>
    </row>
    <row r="48" spans="1:24" ht="15" customHeight="1" x14ac:dyDescent="0.25">
      <c r="A48" s="48" t="s">
        <v>54</v>
      </c>
      <c r="B48" s="48"/>
      <c r="C48" s="48"/>
      <c r="D48" s="48"/>
      <c r="E48" s="48"/>
      <c r="F48" s="48"/>
      <c r="G48" s="49"/>
      <c r="H48" s="20">
        <f t="shared" ref="H48:O48" si="2">H49</f>
        <v>0</v>
      </c>
      <c r="I48" s="20">
        <f t="shared" si="2"/>
        <v>0</v>
      </c>
      <c r="J48" s="20">
        <f t="shared" si="2"/>
        <v>0</v>
      </c>
      <c r="K48" s="20">
        <f t="shared" si="2"/>
        <v>0</v>
      </c>
      <c r="L48" s="20">
        <f t="shared" si="2"/>
        <v>0</v>
      </c>
      <c r="M48" s="20">
        <f t="shared" si="2"/>
        <v>0</v>
      </c>
      <c r="N48" s="20">
        <f t="shared" si="2"/>
        <v>0</v>
      </c>
      <c r="O48" s="20">
        <f t="shared" si="2"/>
        <v>0</v>
      </c>
      <c r="P48" s="15"/>
      <c r="Q48" s="15"/>
      <c r="R48" s="15"/>
      <c r="S48" s="15"/>
      <c r="T48" s="20">
        <f t="shared" si="1"/>
        <v>0</v>
      </c>
    </row>
    <row r="49" spans="1:22" ht="13.5" hidden="1" customHeight="1" x14ac:dyDescent="0.25">
      <c r="A49" s="50"/>
      <c r="B49" s="50"/>
      <c r="C49" s="50"/>
      <c r="D49" s="50"/>
      <c r="E49" s="50"/>
      <c r="F49" s="50"/>
      <c r="G49" s="51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26">
        <f t="shared" si="1"/>
        <v>0</v>
      </c>
    </row>
    <row r="50" spans="1:22" ht="13.5" hidden="1" customHeight="1" x14ac:dyDescent="0.25">
      <c r="A50" s="46"/>
      <c r="B50" s="46"/>
      <c r="C50" s="46"/>
      <c r="D50" s="46"/>
      <c r="E50" s="46"/>
      <c r="F50" s="46"/>
      <c r="G50" s="46"/>
      <c r="H50" s="17"/>
      <c r="I50" s="17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26">
        <f t="shared" si="1"/>
        <v>0</v>
      </c>
    </row>
    <row r="51" spans="1:22" ht="14.25" customHeight="1" x14ac:dyDescent="0.25">
      <c r="A51" s="52" t="s">
        <v>55</v>
      </c>
      <c r="B51" s="52"/>
      <c r="C51" s="52"/>
      <c r="D51" s="52"/>
      <c r="E51" s="52"/>
      <c r="F51" s="52"/>
      <c r="G51" s="52"/>
      <c r="H51" s="19"/>
      <c r="I51" s="20"/>
      <c r="J51" s="20"/>
      <c r="K51" s="20"/>
      <c r="L51" s="20"/>
      <c r="M51" s="20"/>
      <c r="N51" s="15"/>
      <c r="O51" s="15"/>
      <c r="P51" s="15"/>
      <c r="Q51" s="15"/>
      <c r="R51" s="15"/>
      <c r="S51" s="15"/>
      <c r="T51" s="20">
        <f>2268.27+8404.87+37368.46+15404.64+6822.19</f>
        <v>70268.429999999993</v>
      </c>
      <c r="U51" s="25"/>
      <c r="V51" s="27">
        <f>V52+V53+V54+V55+V56+V57+V58+V59+V60+V61+V62+V63+V64+V65</f>
        <v>3067851.54</v>
      </c>
    </row>
    <row r="52" spans="1:22" ht="131.25" customHeight="1" x14ac:dyDescent="0.25">
      <c r="A52" s="53" t="s">
        <v>56</v>
      </c>
      <c r="B52" s="53"/>
      <c r="C52" s="53"/>
      <c r="D52" s="53"/>
      <c r="E52" s="53"/>
      <c r="F52" s="53"/>
      <c r="G52" s="54"/>
      <c r="H52" s="15"/>
      <c r="I52" s="15"/>
      <c r="J52" s="15"/>
      <c r="K52" s="15" t="s">
        <v>57</v>
      </c>
      <c r="L52" s="15"/>
      <c r="M52" s="15"/>
      <c r="N52" s="15"/>
      <c r="O52" s="15"/>
      <c r="P52" s="15"/>
      <c r="Q52" s="15"/>
      <c r="R52" s="15"/>
      <c r="S52" s="15"/>
      <c r="T52" s="26">
        <f>$T$51/$V$51*V52</f>
        <v>54096.576908427349</v>
      </c>
      <c r="V52">
        <f>400+1424739.98+537724.91+3740.28+2734.89+392464.05</f>
        <v>2361804.11</v>
      </c>
    </row>
    <row r="53" spans="1:22" x14ac:dyDescent="0.25">
      <c r="A53" s="46" t="s">
        <v>43</v>
      </c>
      <c r="B53" s="46"/>
      <c r="C53" s="46"/>
      <c r="D53" s="46"/>
      <c r="E53" s="46"/>
      <c r="F53" s="46"/>
      <c r="G53" s="46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26">
        <f t="shared" ref="T53:T65" si="3">$T$51/$V$51*V53</f>
        <v>1531.7461012003532</v>
      </c>
      <c r="V53">
        <f>48577.8+18296.75</f>
        <v>66874.55</v>
      </c>
    </row>
    <row r="54" spans="1:22" x14ac:dyDescent="0.25">
      <c r="A54" s="46" t="s">
        <v>58</v>
      </c>
      <c r="B54" s="46"/>
      <c r="C54" s="46"/>
      <c r="D54" s="46"/>
      <c r="E54" s="46"/>
      <c r="F54" s="46"/>
      <c r="G54" s="46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26">
        <f t="shared" si="3"/>
        <v>820.06630601785878</v>
      </c>
      <c r="V54">
        <f>29726.6+681.85+526.09+4680+188.76</f>
        <v>35803.299999999996</v>
      </c>
    </row>
    <row r="55" spans="1:22" x14ac:dyDescent="0.25">
      <c r="A55" s="22" t="s">
        <v>59</v>
      </c>
      <c r="B55" s="22"/>
      <c r="C55" s="22"/>
      <c r="D55" s="22"/>
      <c r="E55" s="22"/>
      <c r="F55" s="22"/>
      <c r="G55" s="22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26">
        <f t="shared" si="3"/>
        <v>80.166690530272518</v>
      </c>
      <c r="V55">
        <v>3500</v>
      </c>
    </row>
    <row r="56" spans="1:22" x14ac:dyDescent="0.25">
      <c r="A56" s="46" t="s">
        <v>60</v>
      </c>
      <c r="B56" s="46"/>
      <c r="C56" s="46"/>
      <c r="D56" s="46"/>
      <c r="E56" s="46"/>
      <c r="F56" s="46"/>
      <c r="G56" s="46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26">
        <f t="shared" si="3"/>
        <v>3115.5242783655358</v>
      </c>
      <c r="V56" s="25">
        <v>136020.76999999999</v>
      </c>
    </row>
    <row r="57" spans="1:22" x14ac:dyDescent="0.25">
      <c r="A57" s="46" t="s">
        <v>61</v>
      </c>
      <c r="B57" s="46"/>
      <c r="C57" s="46"/>
      <c r="D57" s="46"/>
      <c r="E57" s="46"/>
      <c r="F57" s="46"/>
      <c r="G57" s="46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26">
        <f t="shared" si="3"/>
        <v>6201.0666725681249</v>
      </c>
      <c r="V57">
        <f>144000+59500+4980+3400+31150.56+27702</f>
        <v>270732.56</v>
      </c>
    </row>
    <row r="58" spans="1:22" x14ac:dyDescent="0.25">
      <c r="A58" s="39" t="s">
        <v>62</v>
      </c>
      <c r="B58" s="39"/>
      <c r="C58" s="39"/>
      <c r="D58" s="39"/>
      <c r="E58" s="39"/>
      <c r="F58" s="39"/>
      <c r="G58" s="47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26">
        <f t="shared" si="3"/>
        <v>2080.5551250431758</v>
      </c>
      <c r="V58">
        <f>637+360+89578.02+260</f>
        <v>90835.02</v>
      </c>
    </row>
    <row r="59" spans="1:22" x14ac:dyDescent="0.25">
      <c r="A59" s="46" t="s">
        <v>63</v>
      </c>
      <c r="B59" s="46"/>
      <c r="C59" s="46"/>
      <c r="D59" s="46"/>
      <c r="E59" s="46"/>
      <c r="F59" s="46"/>
      <c r="G59" s="46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26">
        <f t="shared" si="3"/>
        <v>335.55486179099785</v>
      </c>
      <c r="V59">
        <v>14650</v>
      </c>
    </row>
    <row r="60" spans="1:22" x14ac:dyDescent="0.25">
      <c r="A60" s="46" t="s">
        <v>64</v>
      </c>
      <c r="B60" s="46"/>
      <c r="C60" s="46"/>
      <c r="D60" s="46"/>
      <c r="E60" s="46"/>
      <c r="F60" s="46"/>
      <c r="G60" s="46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26">
        <f t="shared" si="3"/>
        <v>561.74976007590635</v>
      </c>
      <c r="V60">
        <v>24525.45</v>
      </c>
    </row>
    <row r="61" spans="1:22" x14ac:dyDescent="0.25">
      <c r="A61" s="46" t="s">
        <v>65</v>
      </c>
      <c r="B61" s="46"/>
      <c r="C61" s="46"/>
      <c r="D61" s="46"/>
      <c r="E61" s="46"/>
      <c r="F61" s="46"/>
      <c r="G61" s="46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26">
        <f t="shared" si="3"/>
        <v>566.07211898161142</v>
      </c>
      <c r="V61">
        <f>600+2813.16+1456+3000+6320+2260+4220+850+2705+490</f>
        <v>24714.16</v>
      </c>
    </row>
    <row r="62" spans="1:22" x14ac:dyDescent="0.25">
      <c r="A62" s="46" t="s">
        <v>66</v>
      </c>
      <c r="B62" s="46"/>
      <c r="C62" s="46"/>
      <c r="D62" s="46"/>
      <c r="E62" s="46"/>
      <c r="F62" s="46"/>
      <c r="G62" s="46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26">
        <f t="shared" si="3"/>
        <v>367.39249031587752</v>
      </c>
      <c r="V62">
        <f>700+14440+900</f>
        <v>16040</v>
      </c>
    </row>
    <row r="63" spans="1:22" x14ac:dyDescent="0.25">
      <c r="A63" s="44" t="s">
        <v>67</v>
      </c>
      <c r="B63" s="44"/>
      <c r="C63" s="44"/>
      <c r="D63" s="44"/>
      <c r="E63" s="44"/>
      <c r="F63" s="44"/>
      <c r="G63" s="44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26">
        <f t="shared" si="3"/>
        <v>281.56832191104002</v>
      </c>
      <c r="V63">
        <v>12293</v>
      </c>
    </row>
    <row r="64" spans="1:22" x14ac:dyDescent="0.25">
      <c r="A64" s="44" t="s">
        <v>68</v>
      </c>
      <c r="B64" s="44"/>
      <c r="C64" s="44"/>
      <c r="D64" s="44"/>
      <c r="E64" s="44"/>
      <c r="F64" s="44"/>
      <c r="G64" s="44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26">
        <f t="shared" si="3"/>
        <v>162.13713159747618</v>
      </c>
      <c r="V64">
        <f>768.75+4310+2000</f>
        <v>7078.75</v>
      </c>
    </row>
    <row r="65" spans="1:22" x14ac:dyDescent="0.25">
      <c r="A65" s="44" t="s">
        <v>69</v>
      </c>
      <c r="B65" s="44"/>
      <c r="C65" s="44"/>
      <c r="D65" s="44"/>
      <c r="E65" s="44"/>
      <c r="F65" s="44"/>
      <c r="G65" s="44"/>
      <c r="H65" s="15"/>
      <c r="I65" s="20"/>
      <c r="J65" s="20"/>
      <c r="K65" s="20"/>
      <c r="L65" s="15"/>
      <c r="M65" s="15"/>
      <c r="N65" s="15"/>
      <c r="O65" s="15"/>
      <c r="P65" s="15"/>
      <c r="Q65" s="15"/>
      <c r="R65" s="15"/>
      <c r="S65" s="15"/>
      <c r="T65" s="26">
        <f t="shared" si="3"/>
        <v>68.25323317441233</v>
      </c>
      <c r="V65">
        <v>2979.87</v>
      </c>
    </row>
    <row r="66" spans="1:22" x14ac:dyDescent="0.25">
      <c r="A66" s="43" t="s">
        <v>70</v>
      </c>
      <c r="B66" s="44"/>
      <c r="C66" s="44"/>
      <c r="D66" s="44"/>
      <c r="E66" s="44"/>
      <c r="F66" s="44"/>
      <c r="G66" s="44"/>
      <c r="H66" s="19"/>
      <c r="I66" s="20"/>
      <c r="J66" s="20"/>
      <c r="K66" s="20"/>
      <c r="L66" s="15"/>
      <c r="M66" s="15"/>
      <c r="N66" s="15"/>
      <c r="O66" s="15"/>
      <c r="P66" s="15"/>
      <c r="Q66" s="15"/>
      <c r="R66" s="15"/>
      <c r="S66" s="15"/>
      <c r="T66" s="20">
        <v>11785.52</v>
      </c>
    </row>
    <row r="67" spans="1:22" x14ac:dyDescent="0.25">
      <c r="A67" s="43" t="s">
        <v>71</v>
      </c>
      <c r="B67" s="43"/>
      <c r="C67" s="43"/>
      <c r="D67" s="43"/>
      <c r="E67" s="43"/>
      <c r="F67" s="43"/>
      <c r="G67" s="43"/>
      <c r="H67" s="24">
        <f>H66+H51+H35+H19+H36+H48</f>
        <v>0</v>
      </c>
      <c r="I67" s="24">
        <f t="shared" ref="I67:S67" si="4">I66+I51+I35+I19+I36+I48</f>
        <v>0</v>
      </c>
      <c r="J67" s="24">
        <f t="shared" si="4"/>
        <v>0</v>
      </c>
      <c r="K67" s="24">
        <f t="shared" si="4"/>
        <v>0</v>
      </c>
      <c r="L67" s="24">
        <f t="shared" si="4"/>
        <v>0</v>
      </c>
      <c r="M67" s="24">
        <f t="shared" si="4"/>
        <v>266.16000000000003</v>
      </c>
      <c r="N67" s="24">
        <f t="shared" si="4"/>
        <v>0</v>
      </c>
      <c r="O67" s="24">
        <f t="shared" si="4"/>
        <v>5998.25</v>
      </c>
      <c r="P67" s="24">
        <f t="shared" si="4"/>
        <v>9269.57</v>
      </c>
      <c r="Q67" s="24">
        <f t="shared" si="4"/>
        <v>4589.03</v>
      </c>
      <c r="R67" s="24">
        <f t="shared" si="4"/>
        <v>1484.25</v>
      </c>
      <c r="S67" s="24">
        <f t="shared" si="4"/>
        <v>0</v>
      </c>
      <c r="T67" s="16">
        <f>T19+T35+T36+T48+T51+T66</f>
        <v>232345.65</v>
      </c>
      <c r="U67" s="28"/>
    </row>
    <row r="69" spans="1:22" x14ac:dyDescent="0.25">
      <c r="A69" s="45" t="s">
        <v>72</v>
      </c>
      <c r="B69" s="42"/>
      <c r="C69" s="42"/>
      <c r="D69" s="42"/>
      <c r="E69" s="42"/>
      <c r="F69" s="42"/>
      <c r="G69" s="40"/>
      <c r="H69" s="9" t="s">
        <v>19</v>
      </c>
      <c r="I69" s="9" t="s">
        <v>73</v>
      </c>
      <c r="J69" s="9" t="s">
        <v>21</v>
      </c>
      <c r="K69" s="9" t="s">
        <v>22</v>
      </c>
      <c r="L69" s="9" t="s">
        <v>23</v>
      </c>
      <c r="M69" s="9" t="s">
        <v>24</v>
      </c>
      <c r="N69" s="9" t="s">
        <v>25</v>
      </c>
      <c r="O69" s="9" t="s">
        <v>26</v>
      </c>
      <c r="P69" s="9" t="s">
        <v>27</v>
      </c>
      <c r="Q69" s="9" t="s">
        <v>28</v>
      </c>
      <c r="R69" s="9" t="s">
        <v>29</v>
      </c>
      <c r="S69" s="9" t="s">
        <v>30</v>
      </c>
      <c r="T69" s="9"/>
    </row>
    <row r="70" spans="1:22" x14ac:dyDescent="0.25">
      <c r="A70" s="35" t="s">
        <v>74</v>
      </c>
      <c r="B70" s="36"/>
      <c r="C70" s="36"/>
      <c r="D70" s="36"/>
      <c r="E70" s="36"/>
      <c r="F70" s="36"/>
      <c r="G70" s="37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20">
        <v>176057.53</v>
      </c>
    </row>
    <row r="71" spans="1:22" x14ac:dyDescent="0.25">
      <c r="A71" s="42" t="s">
        <v>13</v>
      </c>
      <c r="B71" s="42"/>
      <c r="C71" s="42"/>
      <c r="D71" s="42"/>
      <c r="E71" s="42"/>
      <c r="F71" s="42"/>
      <c r="G71" s="40"/>
      <c r="H71" s="15"/>
      <c r="I71" s="15"/>
      <c r="J71" s="15"/>
      <c r="K71" s="15">
        <v>0</v>
      </c>
      <c r="L71" s="15">
        <v>0</v>
      </c>
      <c r="M71" s="15">
        <v>0</v>
      </c>
      <c r="N71" s="15"/>
      <c r="O71" s="15"/>
      <c r="P71" s="15"/>
      <c r="Q71" s="15"/>
      <c r="R71" s="15"/>
      <c r="S71" s="15"/>
      <c r="T71" s="20">
        <f t="shared" ref="T71:T78" si="5">H71+I71+J71+K71+L71+M71+N71+O71+P71+Q71+R71+S71</f>
        <v>0</v>
      </c>
    </row>
    <row r="72" spans="1:22" x14ac:dyDescent="0.25">
      <c r="A72" s="42" t="s">
        <v>75</v>
      </c>
      <c r="B72" s="42"/>
      <c r="C72" s="42"/>
      <c r="D72" s="42"/>
      <c r="E72" s="42"/>
      <c r="F72" s="42"/>
      <c r="G72" s="40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20">
        <f>T73</f>
        <v>-9.74</v>
      </c>
    </row>
    <row r="73" spans="1:22" x14ac:dyDescent="0.25">
      <c r="A73" s="40" t="s">
        <v>76</v>
      </c>
      <c r="B73" s="38"/>
      <c r="C73" s="38"/>
      <c r="D73" s="38"/>
      <c r="E73" s="38"/>
      <c r="F73" s="38"/>
      <c r="G73" s="41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21">
        <v>-9.74</v>
      </c>
    </row>
    <row r="74" spans="1:22" x14ac:dyDescent="0.25">
      <c r="A74" s="40" t="s">
        <v>77</v>
      </c>
      <c r="B74" s="38"/>
      <c r="C74" s="38"/>
      <c r="D74" s="38"/>
      <c r="E74" s="38"/>
      <c r="F74" s="38"/>
      <c r="G74" s="41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21">
        <f t="shared" si="5"/>
        <v>0</v>
      </c>
    </row>
    <row r="75" spans="1:22" ht="12.75" customHeight="1" x14ac:dyDescent="0.25">
      <c r="A75" s="42" t="s">
        <v>78</v>
      </c>
      <c r="B75" s="42"/>
      <c r="C75" s="42"/>
      <c r="D75" s="42"/>
      <c r="E75" s="42"/>
      <c r="F75" s="42"/>
      <c r="G75" s="40"/>
      <c r="H75" s="20"/>
      <c r="I75" s="15"/>
      <c r="J75" s="15"/>
      <c r="K75" s="15">
        <f>K76</f>
        <v>0</v>
      </c>
      <c r="L75" s="15"/>
      <c r="M75" s="15"/>
      <c r="N75" s="15"/>
      <c r="O75" s="15"/>
      <c r="P75" s="15">
        <f>P76</f>
        <v>35435.86</v>
      </c>
      <c r="Q75" s="15"/>
      <c r="R75" s="15">
        <f>R77</f>
        <v>5437.71</v>
      </c>
      <c r="S75" s="15">
        <f>S78</f>
        <v>14168.07</v>
      </c>
      <c r="T75" s="20">
        <f>SUM(H75:S75)</f>
        <v>55041.64</v>
      </c>
    </row>
    <row r="76" spans="1:22" ht="13.5" customHeight="1" x14ac:dyDescent="0.25">
      <c r="A76" s="32" t="s">
        <v>79</v>
      </c>
      <c r="B76" s="38"/>
      <c r="C76" s="38"/>
      <c r="D76" s="38"/>
      <c r="E76" s="38"/>
      <c r="F76" s="38"/>
      <c r="G76" s="41"/>
      <c r="H76" s="9"/>
      <c r="I76" s="15"/>
      <c r="J76" s="15"/>
      <c r="K76" s="15"/>
      <c r="L76" s="15"/>
      <c r="M76" s="15"/>
      <c r="N76" s="15"/>
      <c r="O76" s="15"/>
      <c r="P76" s="15">
        <v>35435.86</v>
      </c>
      <c r="Q76" s="15"/>
      <c r="R76" s="15"/>
      <c r="S76" s="15"/>
      <c r="T76" s="21">
        <f t="shared" si="5"/>
        <v>35435.86</v>
      </c>
    </row>
    <row r="77" spans="1:22" ht="13.5" customHeight="1" x14ac:dyDescent="0.25">
      <c r="A77" s="32" t="s">
        <v>80</v>
      </c>
      <c r="B77" s="33"/>
      <c r="C77" s="33"/>
      <c r="D77" s="33"/>
      <c r="E77" s="33"/>
      <c r="F77" s="33"/>
      <c r="G77" s="34"/>
      <c r="H77" s="9"/>
      <c r="I77" s="15"/>
      <c r="J77" s="15"/>
      <c r="K77" s="15"/>
      <c r="L77" s="15"/>
      <c r="M77" s="15"/>
      <c r="N77" s="15"/>
      <c r="O77" s="15"/>
      <c r="P77" s="15"/>
      <c r="Q77" s="15"/>
      <c r="R77" s="15">
        <v>5437.71</v>
      </c>
      <c r="S77" s="15"/>
      <c r="T77" s="21">
        <f t="shared" si="5"/>
        <v>5437.71</v>
      </c>
    </row>
    <row r="78" spans="1:22" ht="13.5" customHeight="1" x14ac:dyDescent="0.25">
      <c r="A78" s="32" t="s">
        <v>81</v>
      </c>
      <c r="B78" s="33"/>
      <c r="C78" s="33"/>
      <c r="D78" s="33"/>
      <c r="E78" s="33"/>
      <c r="F78" s="33"/>
      <c r="G78" s="34"/>
      <c r="H78" s="9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>
        <v>14168.07</v>
      </c>
      <c r="T78" s="21">
        <f t="shared" si="5"/>
        <v>14168.07</v>
      </c>
    </row>
    <row r="79" spans="1:22" x14ac:dyDescent="0.25">
      <c r="A79" s="35" t="s">
        <v>82</v>
      </c>
      <c r="B79" s="36"/>
      <c r="C79" s="36"/>
      <c r="D79" s="36"/>
      <c r="E79" s="36"/>
      <c r="F79" s="36"/>
      <c r="G79" s="37"/>
      <c r="H79" s="9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20">
        <f>T70+T72-T75</f>
        <v>121006.15000000001</v>
      </c>
    </row>
    <row r="80" spans="1:22" x14ac:dyDescent="0.25">
      <c r="A80" s="38" t="s">
        <v>83</v>
      </c>
      <c r="B80" s="39"/>
      <c r="C80" s="39"/>
      <c r="D80" s="39"/>
      <c r="E80" s="39"/>
      <c r="F80" s="39"/>
      <c r="G80" s="39"/>
      <c r="T80" s="30">
        <f>0.16+17.82+7041.78+7.61</f>
        <v>7067.369999999999</v>
      </c>
    </row>
    <row r="81" spans="1:20" x14ac:dyDescent="0.25">
      <c r="A81" s="31" t="s">
        <v>84</v>
      </c>
      <c r="B81" s="31"/>
      <c r="C81" s="31"/>
      <c r="D81" s="31"/>
      <c r="E81" s="31"/>
      <c r="F81" s="31"/>
      <c r="G81" s="31"/>
      <c r="H81" s="13"/>
      <c r="I81" s="13"/>
      <c r="T81" s="20">
        <v>89477.82</v>
      </c>
    </row>
    <row r="83" spans="1:20" x14ac:dyDescent="0.25">
      <c r="H83" s="25">
        <f t="shared" ref="H83:M83" si="6">H75+H67</f>
        <v>0</v>
      </c>
      <c r="I83" s="25">
        <f t="shared" si="6"/>
        <v>0</v>
      </c>
      <c r="J83" s="25">
        <f t="shared" si="6"/>
        <v>0</v>
      </c>
      <c r="K83" s="25">
        <f t="shared" si="6"/>
        <v>0</v>
      </c>
      <c r="L83" s="25">
        <f t="shared" si="6"/>
        <v>0</v>
      </c>
      <c r="M83" s="25">
        <f t="shared" si="6"/>
        <v>266.16000000000003</v>
      </c>
    </row>
    <row r="93" spans="1:20" x14ac:dyDescent="0.25">
      <c r="E93" s="29"/>
    </row>
  </sheetData>
  <mergeCells count="69">
    <mergeCell ref="A3:G3"/>
    <mergeCell ref="A4:G4"/>
    <mergeCell ref="A5:B5"/>
    <mergeCell ref="A7:F7"/>
    <mergeCell ref="A13:F13"/>
    <mergeCell ref="A21:G21"/>
    <mergeCell ref="A15:F15"/>
    <mergeCell ref="A8:F8"/>
    <mergeCell ref="A9:F9"/>
    <mergeCell ref="A10:F10"/>
    <mergeCell ref="A11:F11"/>
    <mergeCell ref="A12:G12"/>
    <mergeCell ref="A14:F14"/>
    <mergeCell ref="A16:F16"/>
    <mergeCell ref="A17:F17"/>
    <mergeCell ref="A18:G18"/>
    <mergeCell ref="A19:G19"/>
    <mergeCell ref="A20:G20"/>
    <mergeCell ref="A33:G33"/>
    <mergeCell ref="A22:G22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32:G32"/>
    <mergeCell ref="A52:G52"/>
    <mergeCell ref="A34:G34"/>
    <mergeCell ref="A35:G35"/>
    <mergeCell ref="A36:G36"/>
    <mergeCell ref="A37:G37"/>
    <mergeCell ref="A40:G40"/>
    <mergeCell ref="A44:G44"/>
    <mergeCell ref="A47:G47"/>
    <mergeCell ref="A48:G48"/>
    <mergeCell ref="A49:G49"/>
    <mergeCell ref="A50:G50"/>
    <mergeCell ref="A51:G51"/>
    <mergeCell ref="A65:G65"/>
    <mergeCell ref="A53:G53"/>
    <mergeCell ref="A54:G54"/>
    <mergeCell ref="A56:G56"/>
    <mergeCell ref="A57:G57"/>
    <mergeCell ref="A58:G58"/>
    <mergeCell ref="A59:G59"/>
    <mergeCell ref="A60:G60"/>
    <mergeCell ref="A61:G61"/>
    <mergeCell ref="A62:G62"/>
    <mergeCell ref="A63:G63"/>
    <mergeCell ref="A64:G64"/>
    <mergeCell ref="A73:G73"/>
    <mergeCell ref="A74:G74"/>
    <mergeCell ref="A75:G75"/>
    <mergeCell ref="A76:G76"/>
    <mergeCell ref="A66:G66"/>
    <mergeCell ref="A67:G67"/>
    <mergeCell ref="A69:G69"/>
    <mergeCell ref="A70:G70"/>
    <mergeCell ref="A71:G71"/>
    <mergeCell ref="A72:G72"/>
    <mergeCell ref="A81:G81"/>
    <mergeCell ref="A77:G77"/>
    <mergeCell ref="A78:G78"/>
    <mergeCell ref="A79:G79"/>
    <mergeCell ref="A80:G80"/>
  </mergeCells>
  <phoneticPr fontId="11" type="noConversion"/>
  <pageMargins left="0.98425196850393704" right="0.39370078740157483" top="0" bottom="0.39370078740157483" header="0.31496062992125984" footer="0.31496062992125984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2015-04-01T06:59:10Z</dcterms:modified>
</cp:coreProperties>
</file>