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<sst xmlns="http://schemas.openxmlformats.org/spreadsheetml/2006/main" count="57" uniqueCount="56">
  <si>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Отчет о финансово-хозяйственной деятельности МКД </t>
  </si>
  <si>
    <t>за 2015 год</t>
  </si>
  <si>
    <t>ул. Юбилейная д.2</t>
  </si>
  <si>
    <t>Общая площадь жилых и нежилых помещений</t>
  </si>
  <si>
    <t>Приватиз.</t>
  </si>
  <si>
    <t>Муницип.</t>
  </si>
  <si>
    <t>Утвержденный тариф</t>
  </si>
  <si>
    <t xml:space="preserve"> с 01.01.15г</t>
  </si>
  <si>
    <t xml:space="preserve"> с 01.09.15г</t>
  </si>
  <si>
    <t>с 01.10.15г</t>
  </si>
  <si>
    <t>с 01.11.15г</t>
  </si>
  <si>
    <t>с01.01.16г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</si>
  <si>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</si>
  <si>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</si>
  <si>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</si>
  <si>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</si>
  <si>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</si>
  <si>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Среднегодовой тариф (руб./м2) 2015г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</si>
  <si>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</si>
  <si>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</si>
  <si>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</si>
  <si>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</si>
  <si>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</si>
  <si>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</si>
  <si>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</si>
  <si>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</si>
  <si>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</si>
  <si>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</si>
  <si>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Дезинсекция, дезинфекция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</si>
  <si>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</si>
  <si>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</si>
  <si>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</si>
  <si>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</si>
  <si>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</si>
  <si>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</si>
  <si>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</si>
  <si>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и промывка канализации</t>
  </si>
  <si>
    <t>Установка светильников</t>
  </si>
  <si>
    <t>Частичная замена стояка ГВС, ХВС кв. 38-42</t>
  </si>
  <si>
    <t>Частичная замена стояка ХВС кв. 1,6,10</t>
  </si>
  <si>
    <t>Ремонт освещения в подъезде</t>
  </si>
  <si>
    <t>Ремонт окон в подвале</t>
  </si>
  <si>
    <t>Выполнение текущих заявок</t>
  </si>
  <si>
    <t>Текущий ремонт, выполненный сторонними организациями</t>
  </si>
  <si>
    <t>Ремонт отмостки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</si>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</sst>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2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5" xfId="0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workbookViewId="0" topLeftCell="A1">
      <selection activeCell="N19" sqref="N19"/>
    </sheetView>
  </sheetViews>
  <sheetFormatPr defaultColWidth="9.140625" defaultRowHeight="12.75"/>
  <cols>
    <col min="2" max="2" width="18.57421875" style="0" customWidth="1"/>
    <col min="3" max="3" width="9.8515625" style="0" customWidth="1"/>
    <col min="7" max="7" width="10.57421875" style="0" customWidth="1"/>
    <col min="8" max="8" width="9.57421875" style="0" hidden="1" customWidth="1"/>
    <col min="9" max="9" width="9.421875" style="0" hidden="1" customWidth="1"/>
    <col min="10" max="10" width="12.00390625" style="0" customWidth="1"/>
    <col min="11" max="11" width="12.140625" style="0" customWidth="1"/>
    <col min="12" max="12" width="11.57421875" style="0" hidden="1" customWidth="1"/>
    <col min="13" max="13" width="10.57421875" style="0" hidden="1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13" ht="12.75">
      <c r="A5" s="5" t="s">
        <v>3</v>
      </c>
      <c r="B5" s="6"/>
      <c r="C5" s="7">
        <f>E5+G5</f>
        <v>2554.45</v>
      </c>
      <c r="D5" s="8" t="s">
        <v>4</v>
      </c>
      <c r="E5" s="9">
        <v>2153.94</v>
      </c>
      <c r="F5" s="8" t="s">
        <v>5</v>
      </c>
      <c r="G5" s="9">
        <v>400.51</v>
      </c>
      <c r="K5" s="10"/>
      <c r="L5" s="10"/>
      <c r="M5" s="10"/>
    </row>
    <row r="6" spans="1:13" ht="12.75">
      <c r="A6" s="11" t="s">
        <v>6</v>
      </c>
      <c r="B6" s="12"/>
      <c r="C6" s="13"/>
      <c r="D6" s="14" t="s">
        <v>7</v>
      </c>
      <c r="E6" s="14" t="s">
        <v>8</v>
      </c>
      <c r="F6" s="15" t="s">
        <v>9</v>
      </c>
      <c r="G6" s="15" t="s">
        <v>10</v>
      </c>
      <c r="J6" s="16" t="s">
        <v>11</v>
      </c>
      <c r="K6" s="10"/>
      <c r="L6" s="10"/>
      <c r="M6" s="10"/>
    </row>
    <row r="7" spans="1:13" ht="12.75">
      <c r="A7" s="17" t="s">
        <v>12</v>
      </c>
      <c r="B7" s="18"/>
      <c r="C7" s="19"/>
      <c r="D7" s="16">
        <f>D8+D9+D10</f>
        <v>15.51</v>
      </c>
      <c r="E7" s="16">
        <f>E8+E9+E10</f>
        <v>16.66</v>
      </c>
      <c r="F7" s="16">
        <f>F8+F9+F10</f>
        <v>16.99</v>
      </c>
      <c r="G7" s="16">
        <f>G8+G9+G10</f>
        <v>17.27</v>
      </c>
      <c r="J7" s="16">
        <f>J8+J9+J10</f>
        <v>16.66</v>
      </c>
      <c r="K7" s="20"/>
      <c r="L7" s="20"/>
      <c r="M7" s="20"/>
    </row>
    <row r="8" spans="1:13" ht="12.75">
      <c r="A8" s="21" t="s">
        <v>13</v>
      </c>
      <c r="B8" s="22"/>
      <c r="C8" s="22"/>
      <c r="D8" s="23">
        <v>8.06</v>
      </c>
      <c r="E8" s="23">
        <v>8.99</v>
      </c>
      <c r="F8" s="23">
        <v>8.99</v>
      </c>
      <c r="G8" s="23">
        <v>8.99</v>
      </c>
      <c r="J8" s="24">
        <v>8.99</v>
      </c>
      <c r="K8" s="25"/>
      <c r="L8" s="25"/>
      <c r="M8" s="10"/>
    </row>
    <row r="9" spans="1:13" ht="12.75">
      <c r="A9" s="21" t="s">
        <v>14</v>
      </c>
      <c r="B9" s="22"/>
      <c r="C9" s="22"/>
      <c r="D9" s="24">
        <v>5.52</v>
      </c>
      <c r="E9" s="24">
        <v>5.52</v>
      </c>
      <c r="F9" s="24">
        <v>5.85</v>
      </c>
      <c r="G9" s="24">
        <v>6.13</v>
      </c>
      <c r="J9" s="24">
        <v>5.52</v>
      </c>
      <c r="K9" s="26"/>
      <c r="L9" s="26"/>
      <c r="M9" s="10"/>
    </row>
    <row r="10" spans="1:13" ht="12.75">
      <c r="A10" s="21" t="s">
        <v>15</v>
      </c>
      <c r="B10" s="22"/>
      <c r="C10" s="22"/>
      <c r="D10" s="24">
        <v>1.93</v>
      </c>
      <c r="E10" s="24">
        <v>2.15</v>
      </c>
      <c r="F10" s="24">
        <v>2.15</v>
      </c>
      <c r="G10" s="24">
        <v>2.15</v>
      </c>
      <c r="J10" s="24">
        <v>2.15</v>
      </c>
      <c r="K10" s="26"/>
      <c r="L10" s="26"/>
      <c r="M10" s="10"/>
    </row>
    <row r="11" spans="1:13" ht="12.75">
      <c r="A11" s="27" t="s">
        <v>16</v>
      </c>
      <c r="B11" s="28"/>
      <c r="C11" s="28"/>
      <c r="D11" s="29">
        <v>41.71</v>
      </c>
      <c r="E11" s="29">
        <v>41.71</v>
      </c>
      <c r="F11" s="29">
        <v>41.71</v>
      </c>
      <c r="G11" s="29">
        <v>41.71</v>
      </c>
      <c r="J11" s="29">
        <v>41.71</v>
      </c>
      <c r="K11" s="30"/>
      <c r="L11" s="30"/>
      <c r="M11" s="30"/>
    </row>
    <row r="12" spans="1:13" ht="12.75">
      <c r="A12" s="31" t="s">
        <v>17</v>
      </c>
      <c r="B12" s="32"/>
      <c r="C12" s="32"/>
      <c r="D12" s="32"/>
      <c r="E12" s="32"/>
      <c r="F12" s="33"/>
      <c r="G12" s="34">
        <f>(D7*8+E7+F7+G7*2)/12</f>
        <v>16.0225</v>
      </c>
      <c r="J12" s="30"/>
      <c r="K12" s="30"/>
      <c r="L12" s="30"/>
      <c r="M12" s="30"/>
    </row>
    <row r="13" spans="1:10" ht="12.75">
      <c r="A13" s="35" t="s">
        <v>18</v>
      </c>
      <c r="B13" s="36"/>
      <c r="C13" s="36"/>
      <c r="D13" s="36"/>
      <c r="E13" s="36"/>
      <c r="F13" s="36"/>
      <c r="G13" s="37"/>
      <c r="H13" s="15"/>
      <c r="I13" s="15"/>
      <c r="J13" s="38">
        <v>517621.57</v>
      </c>
    </row>
    <row r="14" spans="1:12" ht="12.75">
      <c r="A14" s="35" t="s">
        <v>19</v>
      </c>
      <c r="B14" s="36"/>
      <c r="C14" s="36"/>
      <c r="D14" s="36"/>
      <c r="E14" s="36"/>
      <c r="F14" s="36"/>
      <c r="G14" s="37"/>
      <c r="H14" s="15"/>
      <c r="I14" s="15"/>
      <c r="J14" s="38">
        <v>476185.01</v>
      </c>
      <c r="L14" s="39"/>
    </row>
    <row r="15" spans="1:10" ht="12.75">
      <c r="A15" s="35" t="s">
        <v>20</v>
      </c>
      <c r="B15" s="36"/>
      <c r="C15" s="36"/>
      <c r="D15" s="36"/>
      <c r="E15" s="36"/>
      <c r="F15" s="36"/>
      <c r="G15" s="37"/>
      <c r="H15" s="15"/>
      <c r="I15" s="15"/>
      <c r="J15" s="40">
        <f>J40</f>
        <v>477492.92000000004</v>
      </c>
    </row>
    <row r="16" spans="1:10" ht="12.75">
      <c r="A16" s="35" t="s">
        <v>21</v>
      </c>
      <c r="B16" s="36"/>
      <c r="C16" s="36"/>
      <c r="D16" s="36"/>
      <c r="E16" s="36"/>
      <c r="F16" s="36"/>
      <c r="G16" s="37"/>
      <c r="H16" s="15"/>
      <c r="I16" s="15"/>
      <c r="J16" s="38">
        <f>(J40-J39)/$C$5/12</f>
        <v>14.744914756601228</v>
      </c>
    </row>
    <row r="17" spans="1:13" ht="15.75">
      <c r="A17" s="41" t="s">
        <v>22</v>
      </c>
      <c r="B17" s="41"/>
      <c r="C17" s="41"/>
      <c r="D17" s="41"/>
      <c r="E17" s="41"/>
      <c r="F17" s="41"/>
      <c r="G17" s="42"/>
      <c r="H17" s="16"/>
      <c r="I17" s="16"/>
      <c r="J17" s="16" t="s">
        <v>23</v>
      </c>
      <c r="L17" s="39">
        <f>L18+L28+L29</f>
        <v>258729.97000000003</v>
      </c>
      <c r="M17">
        <f>65128.18+34039.09+11502.53</f>
        <v>110669.79999999999</v>
      </c>
    </row>
    <row r="18" spans="1:13" ht="12.75">
      <c r="A18" s="43" t="s">
        <v>24</v>
      </c>
      <c r="B18" s="43"/>
      <c r="C18" s="43"/>
      <c r="D18" s="43"/>
      <c r="E18" s="43"/>
      <c r="F18" s="43"/>
      <c r="G18" s="43"/>
      <c r="H18" s="15"/>
      <c r="I18" s="15"/>
      <c r="J18" s="40">
        <f>J19+J20+J21+J22+J23+J24+J25+J26+J27</f>
        <v>271729.88</v>
      </c>
      <c r="L18">
        <v>190321.35</v>
      </c>
      <c r="M18" s="39">
        <f>$M$17/$L$17*L18</f>
        <v>81408.52696821322</v>
      </c>
    </row>
    <row r="19" spans="1:10" ht="87.75" customHeight="1">
      <c r="A19" s="44" t="s">
        <v>25</v>
      </c>
      <c r="B19" s="45"/>
      <c r="C19" s="45"/>
      <c r="D19" s="45"/>
      <c r="E19" s="45"/>
      <c r="F19" s="45"/>
      <c r="G19" s="46"/>
      <c r="H19" s="15"/>
      <c r="I19" s="15"/>
      <c r="J19" s="47">
        <f>899.32+119771+22252.46+170.51+23804.35</f>
        <v>166897.64</v>
      </c>
    </row>
    <row r="20" spans="1:10" ht="12.75">
      <c r="A20" s="48" t="s">
        <v>26</v>
      </c>
      <c r="B20" s="49"/>
      <c r="C20" s="49"/>
      <c r="D20" s="49"/>
      <c r="E20" s="49"/>
      <c r="F20" s="49"/>
      <c r="G20" s="50"/>
      <c r="H20" s="15"/>
      <c r="I20" s="15"/>
      <c r="J20" s="47">
        <v>683.54</v>
      </c>
    </row>
    <row r="21" spans="1:10" ht="12.75">
      <c r="A21" s="48" t="s">
        <v>27</v>
      </c>
      <c r="B21" s="49"/>
      <c r="C21" s="49"/>
      <c r="D21" s="49"/>
      <c r="E21" s="49"/>
      <c r="F21" s="49"/>
      <c r="G21" s="50"/>
      <c r="H21" s="15"/>
      <c r="I21" s="15"/>
      <c r="J21" s="47">
        <v>1572.41</v>
      </c>
    </row>
    <row r="22" spans="1:10" ht="12.75">
      <c r="A22" s="48" t="s">
        <v>28</v>
      </c>
      <c r="B22" s="49"/>
      <c r="C22" s="49"/>
      <c r="D22" s="49"/>
      <c r="E22" s="49"/>
      <c r="F22" s="49"/>
      <c r="G22" s="50"/>
      <c r="H22" s="15"/>
      <c r="I22" s="15"/>
      <c r="J22" s="47">
        <f>2810.8+645</f>
        <v>3455.8</v>
      </c>
    </row>
    <row r="23" spans="1:10" ht="12.75">
      <c r="A23" s="51" t="s">
        <v>29</v>
      </c>
      <c r="B23" s="51"/>
      <c r="C23" s="51"/>
      <c r="D23" s="51"/>
      <c r="E23" s="51"/>
      <c r="F23" s="51"/>
      <c r="G23" s="51"/>
      <c r="H23" s="15"/>
      <c r="I23" s="15"/>
      <c r="J23" s="47">
        <v>4189.61</v>
      </c>
    </row>
    <row r="24" spans="1:10" ht="12.75">
      <c r="A24" s="52" t="s">
        <v>30</v>
      </c>
      <c r="B24" s="53"/>
      <c r="C24" s="53"/>
      <c r="D24" s="53"/>
      <c r="E24" s="53"/>
      <c r="F24" s="53"/>
      <c r="G24" s="54"/>
      <c r="H24" s="15"/>
      <c r="I24" s="15"/>
      <c r="J24" s="47">
        <f>1591.56+1174.94</f>
        <v>2766.5</v>
      </c>
    </row>
    <row r="25" spans="1:10" ht="12.75">
      <c r="A25" s="55" t="s">
        <v>31</v>
      </c>
      <c r="B25" s="56"/>
      <c r="C25" s="56"/>
      <c r="D25" s="56"/>
      <c r="E25" s="56"/>
      <c r="F25" s="56"/>
      <c r="G25" s="57"/>
      <c r="H25" s="15"/>
      <c r="I25" s="15"/>
      <c r="J25" s="47">
        <f>820.25+571.81+109.6</f>
        <v>1501.6599999999999</v>
      </c>
    </row>
    <row r="26" spans="1:10" ht="26.25" customHeight="1">
      <c r="A26" s="58" t="s">
        <v>32</v>
      </c>
      <c r="B26" s="58"/>
      <c r="C26" s="58"/>
      <c r="D26" s="58"/>
      <c r="E26" s="58"/>
      <c r="F26" s="58"/>
      <c r="G26" s="58"/>
      <c r="H26" s="15"/>
      <c r="I26" s="15"/>
      <c r="J26" s="47">
        <f>1022.92+182.87+30.66+1.72+1342.4+208.48+565.63+125.96+76.32+747.93+4898.03+51.27</f>
        <v>9254.19</v>
      </c>
    </row>
    <row r="27" spans="1:10" s="60" customFormat="1" ht="38.25" customHeight="1">
      <c r="A27" s="58" t="s">
        <v>33</v>
      </c>
      <c r="B27" s="58"/>
      <c r="C27" s="58"/>
      <c r="D27" s="58"/>
      <c r="E27" s="58"/>
      <c r="F27" s="58"/>
      <c r="G27" s="58"/>
      <c r="H27" s="59"/>
      <c r="I27" s="59"/>
      <c r="J27" s="47">
        <v>81408.53</v>
      </c>
    </row>
    <row r="28" spans="1:13" ht="12.75">
      <c r="A28" s="61" t="s">
        <v>34</v>
      </c>
      <c r="B28" s="62"/>
      <c r="C28" s="62"/>
      <c r="D28" s="62"/>
      <c r="E28" s="62"/>
      <c r="F28" s="62"/>
      <c r="G28" s="63"/>
      <c r="H28" s="15">
        <v>33254.76</v>
      </c>
      <c r="I28" s="15">
        <v>14224.47</v>
      </c>
      <c r="J28" s="40">
        <f>H28+I28</f>
        <v>47479.23</v>
      </c>
      <c r="L28">
        <v>33254.76</v>
      </c>
      <c r="M28" s="39">
        <f>$M$17/$L$17*L28</f>
        <v>14224.473640405862</v>
      </c>
    </row>
    <row r="29" spans="1:13" ht="12.75">
      <c r="A29" s="43" t="s">
        <v>35</v>
      </c>
      <c r="B29" s="43"/>
      <c r="C29" s="43"/>
      <c r="D29" s="43"/>
      <c r="E29" s="43"/>
      <c r="F29" s="43"/>
      <c r="G29" s="43"/>
      <c r="H29" s="64">
        <f>H30+H31+H32+H33+H34+H35+H36</f>
        <v>35153.86</v>
      </c>
      <c r="I29" s="64">
        <v>15036.8</v>
      </c>
      <c r="J29" s="38">
        <f>J30+J31++J32+J33+J34+J35+J36</f>
        <v>50190.66</v>
      </c>
      <c r="L29" s="39">
        <v>35153.86</v>
      </c>
      <c r="M29" s="39">
        <f>$M$17/$L$17*L29</f>
        <v>15036.799391380904</v>
      </c>
    </row>
    <row r="30" spans="1:10" ht="12.75">
      <c r="A30" s="48" t="s">
        <v>36</v>
      </c>
      <c r="B30" s="49"/>
      <c r="C30" s="49"/>
      <c r="D30" s="49"/>
      <c r="E30" s="49"/>
      <c r="F30" s="49"/>
      <c r="G30" s="50"/>
      <c r="H30" s="15">
        <v>9653.39</v>
      </c>
      <c r="I30" s="65">
        <f>$I$29/$H$29*H30</f>
        <v>4129.165182770825</v>
      </c>
      <c r="J30" s="66">
        <f>H30+I30</f>
        <v>13782.555182770824</v>
      </c>
    </row>
    <row r="31" spans="1:10" ht="12.75">
      <c r="A31" s="52" t="s">
        <v>37</v>
      </c>
      <c r="B31" s="53"/>
      <c r="C31" s="53"/>
      <c r="D31" s="53"/>
      <c r="E31" s="53"/>
      <c r="F31" s="53"/>
      <c r="G31" s="54"/>
      <c r="H31" s="15">
        <v>2859.42</v>
      </c>
      <c r="I31" s="65">
        <f aca="true" t="shared" si="0" ref="I31:I36">$I$29/$H$29*H31</f>
        <v>1223.0954625181985</v>
      </c>
      <c r="J31" s="66">
        <f aca="true" t="shared" si="1" ref="J31:J36">H31+I31</f>
        <v>4082.5154625181985</v>
      </c>
    </row>
    <row r="32" spans="1:10" ht="12.75">
      <c r="A32" s="52" t="s">
        <v>38</v>
      </c>
      <c r="B32" s="53"/>
      <c r="C32" s="53"/>
      <c r="D32" s="53"/>
      <c r="E32" s="53"/>
      <c r="F32" s="53"/>
      <c r="G32" s="54"/>
      <c r="H32" s="15">
        <v>7799.57</v>
      </c>
      <c r="I32" s="65">
        <f t="shared" si="0"/>
        <v>3336.2075793668173</v>
      </c>
      <c r="J32" s="66">
        <f t="shared" si="1"/>
        <v>11135.777579366817</v>
      </c>
    </row>
    <row r="33" spans="1:10" ht="12.75">
      <c r="A33" s="52" t="s">
        <v>39</v>
      </c>
      <c r="B33" s="53"/>
      <c r="C33" s="53"/>
      <c r="D33" s="53"/>
      <c r="E33" s="53"/>
      <c r="F33" s="53"/>
      <c r="G33" s="54"/>
      <c r="H33" s="15">
        <v>5581.91</v>
      </c>
      <c r="I33" s="65">
        <f t="shared" si="0"/>
        <v>2387.62014435968</v>
      </c>
      <c r="J33" s="66">
        <f t="shared" si="1"/>
        <v>7969.53014435968</v>
      </c>
    </row>
    <row r="34" spans="1:10" ht="12.75">
      <c r="A34" s="48" t="s">
        <v>40</v>
      </c>
      <c r="B34" s="49"/>
      <c r="C34" s="49"/>
      <c r="D34" s="49"/>
      <c r="E34" s="49"/>
      <c r="F34" s="49"/>
      <c r="G34" s="50"/>
      <c r="H34" s="15">
        <v>2907.11</v>
      </c>
      <c r="I34" s="65">
        <f t="shared" si="0"/>
        <v>1243.4945023960383</v>
      </c>
      <c r="J34" s="66">
        <f t="shared" si="1"/>
        <v>4150.604502396039</v>
      </c>
    </row>
    <row r="35" spans="1:10" ht="12.75">
      <c r="A35" s="52" t="s">
        <v>41</v>
      </c>
      <c r="B35" s="53"/>
      <c r="C35" s="53"/>
      <c r="D35" s="53"/>
      <c r="E35" s="53"/>
      <c r="F35" s="53"/>
      <c r="G35" s="54"/>
      <c r="H35" s="15">
        <v>1372.74</v>
      </c>
      <c r="I35" s="65">
        <f t="shared" si="0"/>
        <v>587.1792409709773</v>
      </c>
      <c r="J35" s="66">
        <f t="shared" si="1"/>
        <v>1959.9192409709772</v>
      </c>
    </row>
    <row r="36" spans="1:10" ht="12.75">
      <c r="A36" s="48" t="s">
        <v>42</v>
      </c>
      <c r="B36" s="49"/>
      <c r="C36" s="49"/>
      <c r="D36" s="49"/>
      <c r="E36" s="49"/>
      <c r="F36" s="49"/>
      <c r="G36" s="50"/>
      <c r="H36" s="15">
        <v>4979.72</v>
      </c>
      <c r="I36" s="65">
        <f t="shared" si="0"/>
        <v>2130.0378876174623</v>
      </c>
      <c r="J36" s="66">
        <f t="shared" si="1"/>
        <v>7109.757887617463</v>
      </c>
    </row>
    <row r="37" spans="1:10" ht="12.75">
      <c r="A37" s="43" t="s">
        <v>43</v>
      </c>
      <c r="B37" s="43"/>
      <c r="C37" s="43"/>
      <c r="D37" s="43"/>
      <c r="E37" s="43"/>
      <c r="F37" s="43"/>
      <c r="G37" s="43"/>
      <c r="H37" s="15"/>
      <c r="I37" s="15"/>
      <c r="J37" s="38">
        <f>J38</f>
        <v>82582</v>
      </c>
    </row>
    <row r="38" spans="1:10" ht="12.75">
      <c r="A38" s="67" t="s">
        <v>44</v>
      </c>
      <c r="B38" s="68"/>
      <c r="C38" s="68"/>
      <c r="D38" s="68"/>
      <c r="E38" s="68"/>
      <c r="F38" s="68"/>
      <c r="G38" s="69"/>
      <c r="H38" s="15"/>
      <c r="I38" s="15"/>
      <c r="J38" s="66">
        <v>82582</v>
      </c>
    </row>
    <row r="39" spans="1:10" ht="12.75">
      <c r="A39" s="70" t="s">
        <v>45</v>
      </c>
      <c r="B39" s="51"/>
      <c r="C39" s="51"/>
      <c r="D39" s="51"/>
      <c r="E39" s="51"/>
      <c r="F39" s="51"/>
      <c r="G39" s="51"/>
      <c r="H39" s="15"/>
      <c r="I39" s="15"/>
      <c r="J39" s="40">
        <v>25511.15</v>
      </c>
    </row>
    <row r="40" spans="1:12" ht="12.75">
      <c r="A40" s="70" t="s">
        <v>46</v>
      </c>
      <c r="B40" s="70"/>
      <c r="C40" s="70"/>
      <c r="D40" s="70"/>
      <c r="E40" s="70"/>
      <c r="F40" s="70"/>
      <c r="G40" s="70"/>
      <c r="H40" s="64"/>
      <c r="I40" s="64"/>
      <c r="J40" s="38">
        <f>J18+J28+J29+J37+J39</f>
        <v>477492.92000000004</v>
      </c>
      <c r="K40" s="71"/>
      <c r="L40" s="10"/>
    </row>
    <row r="41" spans="1:10" ht="12.75">
      <c r="A41" s="72" t="s">
        <v>47</v>
      </c>
      <c r="B41" s="73"/>
      <c r="C41" s="73"/>
      <c r="D41" s="73"/>
      <c r="E41" s="73"/>
      <c r="F41" s="73"/>
      <c r="G41" s="73"/>
      <c r="H41" s="24"/>
      <c r="I41" s="24"/>
      <c r="J41" s="24"/>
    </row>
    <row r="42" spans="1:10" ht="12.75">
      <c r="A42" s="31" t="s">
        <v>48</v>
      </c>
      <c r="B42" s="32"/>
      <c r="C42" s="32"/>
      <c r="D42" s="32"/>
      <c r="E42" s="32"/>
      <c r="F42" s="32"/>
      <c r="G42" s="33"/>
      <c r="H42" s="15"/>
      <c r="I42" s="15"/>
      <c r="J42" s="40">
        <v>-15811.34</v>
      </c>
    </row>
    <row r="43" spans="1:10" ht="12.75">
      <c r="A43" s="73" t="s">
        <v>18</v>
      </c>
      <c r="B43" s="73"/>
      <c r="C43" s="73"/>
      <c r="D43" s="73"/>
      <c r="E43" s="73"/>
      <c r="F43" s="73"/>
      <c r="G43" s="73"/>
      <c r="H43" s="15"/>
      <c r="I43" s="15"/>
      <c r="J43" s="40">
        <f>SUM(H43:I43)</f>
        <v>0</v>
      </c>
    </row>
    <row r="44" spans="1:10" ht="12.75">
      <c r="A44" s="73" t="s">
        <v>49</v>
      </c>
      <c r="B44" s="73"/>
      <c r="C44" s="73"/>
      <c r="D44" s="73"/>
      <c r="E44" s="73"/>
      <c r="F44" s="73"/>
      <c r="G44" s="73"/>
      <c r="H44" s="15"/>
      <c r="I44" s="15"/>
      <c r="J44" s="40">
        <f>J45</f>
        <v>899.07</v>
      </c>
    </row>
    <row r="45" spans="1:10" ht="12.75">
      <c r="A45" s="35" t="s">
        <v>50</v>
      </c>
      <c r="B45" s="36"/>
      <c r="C45" s="36"/>
      <c r="D45" s="36"/>
      <c r="E45" s="36"/>
      <c r="F45" s="36"/>
      <c r="G45" s="37"/>
      <c r="H45" s="15"/>
      <c r="I45" s="15"/>
      <c r="J45" s="47">
        <v>899.07</v>
      </c>
    </row>
    <row r="46" spans="1:10" ht="12.75">
      <c r="A46" s="35" t="s">
        <v>51</v>
      </c>
      <c r="B46" s="36"/>
      <c r="C46" s="36"/>
      <c r="D46" s="36"/>
      <c r="E46" s="36"/>
      <c r="F46" s="36"/>
      <c r="G46" s="37"/>
      <c r="H46" s="15"/>
      <c r="I46" s="15"/>
      <c r="J46" s="47">
        <f>SUM(H46:I46)</f>
        <v>0</v>
      </c>
    </row>
    <row r="47" spans="1:10" ht="12.75">
      <c r="A47" s="73" t="s">
        <v>52</v>
      </c>
      <c r="B47" s="73"/>
      <c r="C47" s="73"/>
      <c r="D47" s="73"/>
      <c r="E47" s="73"/>
      <c r="F47" s="73"/>
      <c r="G47" s="73"/>
      <c r="H47" s="15"/>
      <c r="I47" s="15"/>
      <c r="J47" s="40">
        <f>SUM(H47:I47)</f>
        <v>0</v>
      </c>
    </row>
    <row r="48" spans="1:10" ht="12.75">
      <c r="A48" s="74"/>
      <c r="B48" s="75"/>
      <c r="C48" s="75"/>
      <c r="D48" s="75"/>
      <c r="E48" s="75"/>
      <c r="F48" s="75"/>
      <c r="G48" s="76"/>
      <c r="H48" s="15"/>
      <c r="I48" s="15"/>
      <c r="J48" s="47">
        <f>SUM(H48:I48)</f>
        <v>0</v>
      </c>
    </row>
    <row r="49" spans="1:10" ht="12.75">
      <c r="A49" s="31" t="s">
        <v>53</v>
      </c>
      <c r="B49" s="32"/>
      <c r="C49" s="32"/>
      <c r="D49" s="32"/>
      <c r="E49" s="32"/>
      <c r="F49" s="32"/>
      <c r="G49" s="33"/>
      <c r="H49" s="15"/>
      <c r="I49" s="15"/>
      <c r="J49" s="40">
        <f>J42+J44-J47</f>
        <v>-14912.27</v>
      </c>
    </row>
    <row r="50" spans="1:10" ht="12.75">
      <c r="A50" s="77" t="s">
        <v>54</v>
      </c>
      <c r="B50" s="53"/>
      <c r="C50" s="53"/>
      <c r="D50" s="53"/>
      <c r="E50" s="53"/>
      <c r="F50" s="53"/>
      <c r="G50" s="54"/>
      <c r="J50" s="78">
        <v>0</v>
      </c>
    </row>
    <row r="51" spans="1:10" ht="12.75">
      <c r="A51" s="79" t="s">
        <v>55</v>
      </c>
      <c r="B51" s="79"/>
      <c r="C51" s="79"/>
      <c r="D51" s="79"/>
      <c r="E51" s="79"/>
      <c r="F51" s="79"/>
      <c r="G51" s="79"/>
      <c r="J51" s="40">
        <v>238380.72</v>
      </c>
    </row>
    <row r="63" ht="12.75">
      <c r="E63" s="10"/>
    </row>
  </sheetData>
  <mergeCells count="44"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F12"/>
    <mergeCell ref="A13:G13"/>
    <mergeCell ref="A14:G14"/>
    <mergeCell ref="A15:G15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2016-03-29T07:47:02Z</dcterms:modified>
  <cp:category/>
  <cp:version/>
  <cp:contentType/>
  <cp:contentStatus/>
</cp:coreProperties>
</file>